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NEW PROJECTS\DOT\Umshwathi\2021_2022\Maintenance Grade 7 and higher\Applesbosch Zone Doc\"/>
    </mc:Choice>
  </mc:AlternateContent>
  <bookViews>
    <workbookView xWindow="-120" yWindow="-120" windowWidth="24240" windowHeight="13140" tabRatio="958" activeTab="1"/>
  </bookViews>
  <sheets>
    <sheet name="Information" sheetId="228" r:id="rId1"/>
    <sheet name="C1.2" sheetId="159" r:id="rId2"/>
    <sheet name="C1.3" sheetId="161" r:id="rId3"/>
    <sheet name="C1.5" sheetId="163" r:id="rId4"/>
    <sheet name="C1.6 " sheetId="291" r:id="rId5"/>
    <sheet name="C1.7" sheetId="165" r:id="rId6"/>
    <sheet name="C3.1" sheetId="208" r:id="rId7"/>
    <sheet name="C3.2" sheetId="308" r:id="rId8"/>
    <sheet name="C3.3" sheetId="207" r:id="rId9"/>
    <sheet name="C4.1" sheetId="303" r:id="rId10"/>
    <sheet name="C5.1" sheetId="304" r:id="rId11"/>
    <sheet name="C5.3" sheetId="305" r:id="rId12"/>
    <sheet name="C6.1" sheetId="306" r:id="rId13"/>
    <sheet name="C8.5" sheetId="193" r:id="rId14"/>
    <sheet name="C8.8" sheetId="171" r:id="rId15"/>
    <sheet name="C9.1" sheetId="294" r:id="rId16"/>
    <sheet name="C11.5" sheetId="245" r:id="rId17"/>
    <sheet name="C11.9" sheetId="307" r:id="rId18"/>
    <sheet name="A1" sheetId="285" r:id="rId19"/>
    <sheet name="Chapter E" sheetId="260" r:id="rId20"/>
    <sheet name="E1" sheetId="286" r:id="rId21"/>
    <sheet name="Chapter F" sheetId="262" r:id="rId22"/>
    <sheet name="F1" sheetId="287" r:id="rId23"/>
    <sheet name="Summary1" sheetId="288" r:id="rId24"/>
  </sheets>
  <externalReferences>
    <externalReference r:id="rId25"/>
    <externalReference r:id="rId26"/>
    <externalReference r:id="rId27"/>
  </externalReferences>
  <definedNames>
    <definedName name="_Backfill">Information!#REF!</definedName>
    <definedName name="_Clearing">Information!#REF!</definedName>
    <definedName name="_Duration">Information!$C$11</definedName>
    <definedName name="_Excavation">Information!#REF!</definedName>
    <definedName name="_Geofabric">Information!#REF!</definedName>
    <definedName name="_HaulPerMetre">Information!#REF!</definedName>
    <definedName name="_Kerb">Information!#REF!</definedName>
    <definedName name="_LabourDaily">Information!#REF!</definedName>
    <definedName name="_LabourRate">Information!#REF!</definedName>
    <definedName name="_Mix">Information!#REF!</definedName>
    <definedName name="_Place">Information!#REF!</definedName>
    <definedName name="_Spread">Information!#REF!</definedName>
    <definedName name="_Stamp">Information!#REF!</definedName>
    <definedName name="_Subsoil">Information!#REF!</definedName>
    <definedName name="_Summary">Information!#REF!</definedName>
    <definedName name="_Wacker">Information!#REF!</definedName>
    <definedName name="Client1">Information!$C$2</definedName>
    <definedName name="Client2">Information!$C$3</definedName>
    <definedName name="ContractDescription">Information!$C$6</definedName>
    <definedName name="ContractNo">Information!$C$5</definedName>
    <definedName name="Page_A">Information!#REF!</definedName>
    <definedName name="Page_E">Information!#REF!</definedName>
    <definedName name="Page_F">Information!#REF!</definedName>
    <definedName name="_xlnm.Print_Area" localSheetId="18">'A1'!$A$2:$F$32</definedName>
    <definedName name="_xlnm.Print_Area" localSheetId="1">C1.2!$A$2:$G$68</definedName>
    <definedName name="_xlnm.Print_Area" localSheetId="2">C1.3!$A$2:$H$73</definedName>
    <definedName name="_xlnm.Print_Area" localSheetId="3">C1.5!$A$2:$H$58</definedName>
    <definedName name="_xlnm.Print_Area" localSheetId="4">'C1.6 '!$A$2:$H$40</definedName>
    <definedName name="_xlnm.Print_Area" localSheetId="5">C1.7!$A$2:$H$67</definedName>
    <definedName name="_xlnm.Print_Area" localSheetId="16">C11.5!$A$2:$H$54</definedName>
    <definedName name="_xlnm.Print_Area" localSheetId="17">C11.9!$A$2:$H$73</definedName>
    <definedName name="_xlnm.Print_Area" localSheetId="6">C3.1!$A$2:$H$44</definedName>
    <definedName name="_xlnm.Print_Area" localSheetId="7">C3.2!$A$2:$H$77</definedName>
    <definedName name="_xlnm.Print_Area" localSheetId="8">C3.3!$A$2:$H$37</definedName>
    <definedName name="_xlnm.Print_Area" localSheetId="9">C4.1!$A$2:$H$28</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19">'Chapter E'!$A$2:$H$66</definedName>
    <definedName name="_xlnm.Print_Area" localSheetId="21">'Chapter F'!$A$2:$H$122</definedName>
    <definedName name="_xlnm.Print_Area" localSheetId="20">'E1'!$A$1:$F$15</definedName>
    <definedName name="_xlnm.Print_Area" localSheetId="22">'F1'!$A$1:$F$15</definedName>
    <definedName name="_xlnm.Print_Area" localSheetId="0">Information!$A$1:$E$15</definedName>
    <definedName name="_xlnm.Print_Area" localSheetId="23">Summary1!$A$1:$F$23</definedName>
    <definedName name="_xlnm.Print_Titles" localSheetId="16">C11.5!$5:$10</definedName>
    <definedName name="_xlnm.Print_Titles" localSheetId="17">C11.9!$5:$9</definedName>
    <definedName name="tbl_Units">[1]Tables!$B$4:$B$32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0" i="308" l="1"/>
  <c r="E16" i="159" l="1"/>
  <c r="E18" i="159"/>
  <c r="E102" i="171" l="1"/>
  <c r="E100" i="171"/>
  <c r="E98" i="171"/>
  <c r="E78" i="171"/>
  <c r="E112" i="171" s="1"/>
  <c r="E76" i="171"/>
  <c r="E110" i="171" s="1"/>
  <c r="E64" i="171"/>
  <c r="E108" i="171" s="1"/>
  <c r="E63" i="171"/>
  <c r="E106" i="171" s="1"/>
  <c r="E59" i="171"/>
  <c r="E92" i="171" s="1"/>
  <c r="E57" i="171"/>
  <c r="E90" i="171" s="1"/>
  <c r="E55" i="171"/>
  <c r="E88" i="171" s="1"/>
  <c r="E53" i="171"/>
  <c r="E86" i="171" s="1"/>
  <c r="E43" i="171"/>
  <c r="E17" i="294" s="1"/>
  <c r="E19" i="294" s="1"/>
  <c r="E27" i="165"/>
  <c r="E25" i="165"/>
  <c r="E15" i="304"/>
  <c r="E96" i="171" l="1"/>
  <c r="E17" i="305"/>
  <c r="E21" i="303" l="1"/>
  <c r="C28" i="285" l="1"/>
  <c r="B28" i="285"/>
  <c r="C18" i="285"/>
  <c r="B18" i="285"/>
  <c r="C16" i="285"/>
  <c r="D29" i="285"/>
  <c r="D28" i="285" s="1"/>
  <c r="D27" i="285" s="1"/>
  <c r="D26" i="285" s="1"/>
  <c r="D25" i="285" s="1"/>
  <c r="D24" i="285" s="1"/>
  <c r="D23" i="285" s="1"/>
  <c r="D22" i="285" s="1"/>
  <c r="D21" i="285" s="1"/>
  <c r="D20" i="285" s="1"/>
  <c r="D19" i="285" s="1"/>
  <c r="D18" i="285" s="1"/>
  <c r="D17" i="285" s="1"/>
  <c r="D16" i="285" s="1"/>
  <c r="D15" i="285" s="1"/>
  <c r="D14" i="285" s="1"/>
  <c r="D13" i="285" s="1"/>
  <c r="B77" i="308"/>
  <c r="B56" i="308"/>
  <c r="B53" i="308"/>
  <c r="E52" i="308"/>
  <c r="B52" i="308"/>
  <c r="B51" i="308"/>
  <c r="B6" i="308"/>
  <c r="G5" i="308"/>
  <c r="G55" i="308" s="1"/>
  <c r="B3" i="308"/>
  <c r="E2" i="308"/>
  <c r="B2" i="308"/>
  <c r="B73" i="307" l="1"/>
  <c r="B6" i="307"/>
  <c r="G5" i="307"/>
  <c r="B3" i="307"/>
  <c r="E2" i="307"/>
  <c r="B2" i="307"/>
  <c r="B77" i="306"/>
  <c r="B53" i="306"/>
  <c r="B50" i="306"/>
  <c r="E49" i="306"/>
  <c r="B49" i="306"/>
  <c r="B48" i="306"/>
  <c r="B6" i="306"/>
  <c r="G5" i="306"/>
  <c r="G52" i="306" s="1"/>
  <c r="B3" i="306"/>
  <c r="E2" i="306"/>
  <c r="B2" i="306"/>
  <c r="B23" i="305"/>
  <c r="B6" i="305"/>
  <c r="G5" i="305"/>
  <c r="B3" i="305"/>
  <c r="E2" i="305"/>
  <c r="B2" i="305"/>
  <c r="B20" i="304"/>
  <c r="B6" i="304"/>
  <c r="B3" i="304"/>
  <c r="E2" i="304"/>
  <c r="B2" i="304"/>
  <c r="B28" i="303"/>
  <c r="B6" i="303"/>
  <c r="G5" i="303"/>
  <c r="B3" i="303"/>
  <c r="E2" i="303"/>
  <c r="B2" i="303"/>
  <c r="C20" i="304" l="1"/>
  <c r="C73" i="307" l="1"/>
  <c r="C23" i="305"/>
  <c r="C28" i="303"/>
  <c r="C48" i="306" l="1"/>
  <c r="C77" i="306"/>
  <c r="E2" i="294" l="1"/>
  <c r="B6" i="294"/>
  <c r="G5" i="294"/>
  <c r="B3" i="294"/>
  <c r="B2" i="294"/>
  <c r="G5" i="193" l="1"/>
  <c r="B70" i="171"/>
  <c r="B67" i="171"/>
  <c r="E66" i="171"/>
  <c r="B66" i="171"/>
  <c r="B40" i="291"/>
  <c r="B6" i="291"/>
  <c r="G5" i="291"/>
  <c r="B3" i="291"/>
  <c r="E2" i="291"/>
  <c r="B2" i="291"/>
  <c r="C40" i="291" l="1"/>
  <c r="C21" i="294" l="1"/>
  <c r="E17" i="161"/>
  <c r="E36" i="159"/>
  <c r="E30" i="159" l="1"/>
  <c r="E24" i="159"/>
  <c r="B13" i="288" l="1"/>
  <c r="C12" i="287"/>
  <c r="C12" i="286"/>
  <c r="B9" i="286"/>
  <c r="B2" i="287"/>
  <c r="B1" i="287"/>
  <c r="B9" i="287"/>
  <c r="B5" i="288"/>
  <c r="B2" i="288"/>
  <c r="B1" i="288"/>
  <c r="F1" i="288"/>
  <c r="F1" i="287"/>
  <c r="F1" i="286"/>
  <c r="B2" i="286"/>
  <c r="B1" i="286"/>
  <c r="B10" i="285"/>
  <c r="B3" i="285"/>
  <c r="B2" i="285"/>
  <c r="F2" i="285"/>
  <c r="B15" i="288"/>
  <c r="D8" i="288"/>
  <c r="N14" i="287"/>
  <c r="B5" i="287"/>
  <c r="N14" i="286"/>
  <c r="B5" i="286"/>
  <c r="B6" i="285"/>
  <c r="C1" i="285"/>
  <c r="D12" i="287" l="1"/>
  <c r="D10" i="288"/>
  <c r="D9" i="288"/>
  <c r="B31" i="285" l="1" a="1"/>
  <c r="B31" i="285" s="1"/>
  <c r="B14" i="286"/>
  <c r="B14" i="287"/>
  <c r="E85" i="262" l="1"/>
  <c r="E79" i="262"/>
  <c r="E73" i="262"/>
  <c r="E67" i="262"/>
  <c r="E39" i="262"/>
  <c r="E65" i="260"/>
  <c r="E53" i="260"/>
  <c r="E47" i="260"/>
  <c r="E39" i="260"/>
  <c r="E33" i="260"/>
  <c r="E27" i="260"/>
  <c r="E21" i="260"/>
  <c r="E36" i="163"/>
  <c r="E14" i="163" l="1"/>
  <c r="B56" i="262" l="1"/>
  <c r="B66" i="260" l="1"/>
  <c r="B57" i="262"/>
  <c r="B54" i="262"/>
  <c r="E53" i="262"/>
  <c r="B53" i="262"/>
  <c r="B52" i="262"/>
  <c r="B122" i="262"/>
  <c r="B6" i="262"/>
  <c r="G5" i="262"/>
  <c r="G56" i="262" s="1"/>
  <c r="B3" i="262"/>
  <c r="E2" i="262"/>
  <c r="B2" i="262"/>
  <c r="B6" i="260"/>
  <c r="G5" i="260"/>
  <c r="B3" i="260"/>
  <c r="E2" i="260"/>
  <c r="B2" i="260"/>
  <c r="B59" i="193"/>
  <c r="G5" i="245"/>
  <c r="B54" i="245"/>
  <c r="B65" i="171"/>
  <c r="B115" i="171" s="1"/>
  <c r="G1" i="260" l="1"/>
  <c r="B37" i="207" l="1"/>
  <c r="B44" i="208"/>
  <c r="B6" i="159" l="1"/>
  <c r="B6" i="161"/>
  <c r="B6" i="163"/>
  <c r="B6" i="208"/>
  <c r="B6" i="207"/>
  <c r="B6" i="171"/>
  <c r="B6" i="245"/>
  <c r="B6" i="193"/>
  <c r="B6" i="165"/>
  <c r="G5" i="159"/>
  <c r="G5" i="161"/>
  <c r="G5" i="163"/>
  <c r="G5" i="208"/>
  <c r="G5" i="207"/>
  <c r="G5" i="171"/>
  <c r="G69" i="171" s="1"/>
  <c r="G5" i="165"/>
  <c r="B3" i="159"/>
  <c r="B3" i="161"/>
  <c r="B3" i="163"/>
  <c r="B3" i="208"/>
  <c r="B3" i="207"/>
  <c r="B3" i="171"/>
  <c r="B3" i="245"/>
  <c r="B3" i="193"/>
  <c r="B3" i="165"/>
  <c r="B2" i="159"/>
  <c r="B2" i="161"/>
  <c r="B2" i="163"/>
  <c r="B2" i="208"/>
  <c r="B2" i="207"/>
  <c r="B2" i="171"/>
  <c r="B2" i="245"/>
  <c r="B2" i="193"/>
  <c r="B2" i="165"/>
  <c r="E2" i="159"/>
  <c r="E2" i="161"/>
  <c r="E2" i="163"/>
  <c r="E2" i="208"/>
  <c r="E2" i="207"/>
  <c r="E2" i="171"/>
  <c r="E2" i="245"/>
  <c r="E2" i="193"/>
  <c r="E2" i="165"/>
  <c r="B67" i="165"/>
  <c r="C44" i="208" l="1"/>
  <c r="C54" i="245" l="1"/>
  <c r="B58" i="163" l="1"/>
  <c r="C67" i="165" l="1"/>
  <c r="B73" i="161" l="1"/>
  <c r="C59" i="193" l="1"/>
  <c r="C65" i="171" l="1"/>
  <c r="C115" i="171"/>
  <c r="C37" i="207"/>
  <c r="C73" i="161" l="1"/>
  <c r="C58" i="163" l="1"/>
  <c r="E1" i="285"/>
  <c r="E37" i="262" l="1"/>
  <c r="E33" i="262"/>
  <c r="G1" i="26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<sst xmlns="http://schemas.openxmlformats.org/spreadsheetml/2006/main" count="1032" uniqueCount="497">
  <si>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</si>
  <si>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</si>
  <si>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</si>
  <si>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</si>
  <si>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</si>
  <si>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</si>
  <si>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</si>
  <si>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</si>
  <si>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</si>
  <si>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</si>
  <si>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</si>
  <si>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</si>
  <si>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</si>
  <si>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</si>
  <si>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</si>
  <si>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</si>
  <si>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</si>
  <si>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</si>
  <si>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</si>
  <si>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</si>
  <si>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</si>
  <si>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</si>
  <si>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</si>
  <si>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</si>
  <si>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</si>
  <si>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</si>
  <si>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</si>
  <si>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</si>
  <si>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</si>
  <si>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</si>
  <si>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</si>
  <si>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</si>
  <si>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</si>
  <si>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</si>
  <si>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</si>
  <si>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</si>
  <si>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</si>
  <si>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</si>
  <si>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</si>
  <si>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</si>
  <si>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</si>
  <si>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</si>
  <si>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</si>
  <si>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</si>
  <si>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</si>
  <si>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</si>
  <si>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</si>
  <si>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</si>
  <si>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</si>
  <si>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</si>
  <si>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</si>
  <si>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</si>
  <si>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</si>
  <si>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</si>
  <si>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</si>
  <si>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</si>
  <si>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</si>
  <si>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</si>
  <si>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</si>
  <si>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</si>
  <si>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</si>
  <si>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</si>
  <si>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</si>
  <si>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</si>
  <si>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</si>
  <si>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</si>
  <si>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</si>
  <si>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</si>
  <si>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</si>
  <si>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</si>
  <si>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</si>
  <si>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</si>
  <si>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</si>
  <si>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</si>
  <si>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</si>
  <si>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</si>
  <si>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</si>
  <si>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</si>
  <si>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</si>
  <si>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</si>
  <si>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</si>
  <si>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</si>
  <si>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</si>
  <si>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</si>
  <si>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</si>
  <si>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</si>
  <si>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</si>
  <si>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</si>
  <si>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</si>
  <si>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</si>
  <si>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</si>
  <si>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</si>
  <si>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</si>
  <si>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</si>
  <si>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</si>
  <si>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</si>
  <si>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</si>
  <si>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</si>
  <si>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</si>
  <si>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</si>
  <si>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</si>
  <si>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</si>
  <si>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</si>
  <si>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</si>
  <si>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</si>
  <si>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</si>
  <si>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</si>
  <si>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</si>
  <si>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(b.i)</t>
  </si>
  <si>
    <t>(b.ii)</t>
  </si>
  <si>
    <t>C5.3</t>
  </si>
  <si>
    <t>ROAD PAVEMENT LAYERS</t>
  </si>
  <si>
    <t>C5.3.2.1</t>
  </si>
  <si>
    <t>C5.3.2</t>
  </si>
  <si>
    <t>Construction of pavement layers</t>
  </si>
  <si>
    <t>(i)</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</si>
  <si>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</si>
  <si>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</si>
  <si>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</si>
  <si>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</si>
  <si>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</si>
  <si>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</si>
  <si>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</si>
  <si>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</si>
  <si>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</si>
  <si>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</si>
  <si>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</si>
  <si>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</si>
  <si>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</si>
  <si>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</si>
  <si>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</si>
  <si>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</si>
  <si>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</si>
  <si>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</si>
  <si>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</si>
  <si>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</si>
  <si>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</si>
  <si>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</si>
  <si>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</si>
  <si>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</si>
  <si>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</si>
  <si>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</si>
  <si>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</si>
  <si>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</si>
  <si>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</si>
  <si>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</si>
  <si>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</si>
  <si>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</si>
  <si>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</si>
  <si>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</si>
  <si>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</si>
  <si>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</si>
  <si>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</si>
  <si>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</si>
  <si>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</si>
  <si>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</si>
  <si>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</si>
  <si>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</si>
  <si>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</si>
  <si>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</si>
  <si>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</si>
  <si>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</si>
  <si>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</si>
  <si>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</si>
  <si>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</si>
  <si>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</si>
  <si>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</si>
  <si>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</si>
  <si>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</si>
  <si>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</si>
  <si>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</si>
  <si>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</si>
  <si>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</si>
  <si>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</si>
  <si>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</si>
  <si>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</si>
  <si>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</si>
  <si>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</si>
  <si>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sz val="10"/>
        <rFont val="Calibri"/>
        <family val="2"/>
      </rPr>
      <t>²</t>
    </r>
  </si>
  <si>
    <r>
      <t>m</t>
    </r>
    <r>
      <rPr>
        <sz val="10"/>
        <rFont val="Calibri"/>
        <family val="2"/>
      </rPr>
      <t>³</t>
    </r>
  </si>
  <si>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</si>
  <si>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</si>
  <si>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</si>
  <si>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</si>
  <si>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</si>
  <si>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</si>
  <si>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</si>
  <si>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</si>
  <si>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</si>
  <si>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</si>
  <si>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</si>
  <si>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</si>
  <si>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</si>
  <si>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</si>
  <si>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Prov sum</t>
  </si>
  <si>
    <t>Client Line 1:</t>
  </si>
  <si>
    <t>Client Line 2:</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</si>
  <si>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</si>
  <si>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</si>
  <si>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</si>
  <si>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</si>
  <si>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</si>
  <si>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</si>
  <si>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</si>
  <si>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</si>
  <si>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</si>
  <si>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</si>
  <si>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</si>
  <si>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</si>
  <si>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</si>
  <si>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</si>
  <si>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</si>
  <si>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</si>
  <si>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</si>
  <si>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</si>
  <si>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</si>
  <si>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</si>
  <si>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</si>
  <si>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</si>
  <si>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</si>
  <si>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</si>
  <si>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</si>
  <si>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</si>
  <si>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</si>
  <si>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</si>
  <si>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</si>
  <si>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</si>
  <si>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</si>
  <si>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</si>
  <si>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</si>
  <si>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</si>
  <si>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</si>
  <si>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</si>
  <si>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</si>
  <si>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C11.5</t>
  </si>
  <si>
    <t>FENCING</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</si>
  <si>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</si>
  <si>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</si>
  <si>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</si>
  <si>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</si>
  <si>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</si>
  <si>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</si>
  <si>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</si>
  <si>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</si>
  <si>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</si>
  <si>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</si>
  <si>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</si>
  <si>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</si>
  <si>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</si>
  <si>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</si>
  <si>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</si>
  <si>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</si>
  <si>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</si>
  <si>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</si>
  <si>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</si>
  <si>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</si>
  <si>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</si>
  <si>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</si>
  <si>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</si>
  <si>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</si>
  <si>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</si>
  <si>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</si>
  <si>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</si>
  <si>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</si>
  <si>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</si>
  <si>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</si>
  <si>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</si>
  <si>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</si>
  <si>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</si>
  <si>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</si>
  <si>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</si>
  <si>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</si>
  <si>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</si>
  <si>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</si>
  <si>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</si>
  <si>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</si>
  <si>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</si>
  <si>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</si>
  <si>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</si>
  <si>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</si>
  <si>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</si>
  <si>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</si>
  <si>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</si>
  <si>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</si>
  <si>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</si>
  <si>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</si>
  <si>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</si>
  <si>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</si>
  <si>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</si>
  <si>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</si>
  <si>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</si>
  <si>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</si>
  <si>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</si>
  <si>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Contract Duration</t>
  </si>
  <si>
    <t>Months</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</si>
  <si>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</si>
  <si>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</si>
  <si>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</si>
  <si>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</si>
  <si>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</si>
  <si>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</si>
  <si>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</si>
  <si>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</si>
  <si>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</si>
  <si>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</si>
  <si>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</si>
  <si>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Zinc-coated barbed wire (SABS 675) - High-tensile-grade, single-strand 3,15mm x 2,50mm oval-shaped wire - Galvanised, Class A</t>
  </si>
  <si>
    <t>Zinc-coated smooth wire  - 4,0mm dia,mild steel straining wire, Grade C galvanised</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</si>
  <si>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</si>
  <si>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</si>
  <si>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</si>
  <si>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</si>
  <si>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</si>
  <si>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</si>
  <si>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</si>
  <si>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</si>
  <si>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</si>
  <si>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</si>
  <si>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</si>
  <si>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</si>
  <si>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</si>
  <si>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</si>
  <si>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</si>
  <si>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</si>
  <si>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</si>
  <si>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</si>
  <si>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</si>
  <si>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</si>
  <si>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</si>
  <si>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</si>
  <si>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</si>
  <si>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</si>
  <si>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</si>
  <si>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</si>
  <si>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</si>
  <si>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</si>
  <si>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</si>
  <si>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</si>
  <si>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</si>
  <si>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</si>
  <si>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</si>
  <si>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</si>
  <si>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</si>
  <si>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</si>
  <si>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</si>
  <si>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</si>
  <si>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</si>
  <si>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</si>
  <si>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</si>
  <si>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</si>
  <si>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</si>
  <si>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</si>
  <si>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</si>
  <si>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</si>
  <si>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</si>
  <si>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</si>
  <si>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</si>
  <si>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</si>
  <si>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</si>
  <si>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</si>
  <si>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</si>
  <si>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</si>
  <si>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</si>
  <si>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</si>
  <si>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</si>
  <si>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</si>
  <si>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</si>
  <si>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</si>
  <si>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</si>
  <si>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</si>
  <si>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</si>
  <si>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</si>
  <si>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</si>
  <si>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</si>
  <si>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</si>
  <si>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</si>
  <si>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</si>
  <si>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</si>
  <si>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</si>
  <si>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</si>
  <si>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</si>
  <si>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</si>
  <si>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</si>
  <si>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</si>
  <si>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</si>
  <si>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</si>
  <si>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</si>
  <si>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</si>
  <si>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</si>
  <si>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</si>
  <si>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</si>
  <si>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</si>
  <si>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</si>
  <si>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</si>
  <si>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</si>
  <si>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</si>
  <si>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</si>
  <si>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</si>
  <si>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</si>
  <si>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</si>
  <si>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</si>
  <si>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</si>
  <si>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</si>
  <si>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</si>
  <si>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</si>
  <si>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</si>
  <si>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</si>
  <si>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</si>
  <si>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</si>
  <si>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</si>
  <si>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</si>
  <si>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</si>
  <si>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</si>
  <si>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</si>
  <si>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</si>
  <si>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</si>
  <si>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</si>
  <si>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</si>
  <si>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</si>
  <si>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</si>
  <si>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</si>
  <si>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</si>
  <si>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</si>
  <si>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</si>
  <si>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</si>
  <si>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</si>
  <si>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</si>
  <si>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</si>
  <si>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</si>
  <si>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</si>
  <si>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</si>
  <si>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</si>
  <si>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</si>
  <si>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</si>
  <si>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</si>
  <si>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</si>
  <si>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</si>
  <si>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</si>
  <si>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C5.1.1.2</t>
  </si>
  <si>
    <t>Compaction of in-situ material to 93% of MDD</t>
  </si>
  <si>
    <t>Gravel wearing course layer (150mm) compacted to 95% of MDD</t>
  </si>
  <si>
    <t>Formwork of concrete under items C3.2.7.3 to 5 above (F1 finish )</t>
  </si>
  <si>
    <t>C6.1</t>
  </si>
  <si>
    <t>PAVER LAID CONCRETE LAYERS</t>
  </si>
  <si>
    <t>C6.1.1</t>
  </si>
  <si>
    <t>Construction of trial section (Complete: including texturing and curing)</t>
  </si>
  <si>
    <t>C6.1.1.2</t>
  </si>
  <si>
    <t>Labour enhanced construction (state pavement type and nominal thickness)</t>
  </si>
  <si>
    <r>
      <t>m</t>
    </r>
    <r>
      <rPr>
        <vertAlign val="superscript"/>
        <sz val="10"/>
        <rFont val="Calibri"/>
        <family val="2"/>
      </rPr>
      <t>2</t>
    </r>
  </si>
  <si>
    <t>C6.1.2</t>
  </si>
  <si>
    <t>Construction of jointed concrete pavement (JCP) (Excluding texturing and curing)</t>
  </si>
  <si>
    <t>C6.1.2.1</t>
  </si>
  <si>
    <t>JCP without dowels:</t>
  </si>
  <si>
    <t>Labour enhanced construction (state nominal thickness)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</si>
  <si>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</si>
  <si>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</si>
  <si>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</si>
  <si>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</si>
  <si>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</si>
  <si>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</si>
  <si>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</si>
  <si>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</si>
  <si>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</si>
  <si>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</si>
  <si>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</si>
  <si>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</si>
  <si>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</si>
  <si>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</si>
  <si>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</si>
  <si>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</si>
  <si>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</si>
  <si>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</si>
  <si>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</si>
  <si>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</si>
  <si>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</si>
  <si>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</si>
  <si>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</si>
  <si>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</si>
  <si>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</si>
  <si>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</si>
  <si>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</si>
  <si>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</si>
  <si>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</si>
  <si>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</si>
  <si>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</si>
  <si>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</si>
  <si>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</si>
  <si>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</si>
  <si>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</si>
  <si>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</si>
  <si>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</si>
  <si>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</si>
  <si>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</si>
  <si>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</si>
  <si>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ZNB01224/00000/00/PMC/INF/21/T</t>
  </si>
  <si>
    <t>PROVISION OF ROUTINE AND SAFETY MAINTENANCE ON VARIOUS ROADS WITHIN THE APPELSBOSCH ZONE
UMSHWATHI AREA OFFICE</t>
  </si>
  <si>
    <t xml:space="preserve">E&amp;OE - CONTRACTOR TO INSERT AND ENSURE ALL FORMULAE ARE CORRECT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</si>
</sst>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R&quot;#,##0;\-&quot;R&quot;#,##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4" formatCode="#,##0.0"/>
    <numFmt numFmtId="176" formatCode="#,##0_ ;[Red]\-#,##0\ "/>
    <numFmt numFmtId="177" formatCode="&quot;C&quot;0"/>
    <numFmt numFmtId="178" formatCode="#,##0.00_ ;[Red]\-#,##0.00\ "/>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b/>
      <sz val="10"/>
      <color rgb="FFFF0000"/>
      <name val="Arial"/>
      <family val="2"/>
    </font>
    <font>
      <sz val="8"/>
      <color rgb="FF000000"/>
      <name val="Segoe UI"/>
      <family val="2"/>
    </font>
    <font>
      <vertAlign val="superscript"/>
      <sz val="10"/>
      <name val="Calibri"/>
      <family val="2"/>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42">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359">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0" fontId="6" fillId="0" borderId="1" xfId="17" applyFont="1" applyBorder="1" applyAlignment="1">
      <alignment vertical="center"/>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1" xfId="17" applyFont="1" applyBorder="1" applyAlignment="1">
      <alignment horizontal="left" vertical="center"/>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7"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3" borderId="0" xfId="0" applyNumberFormat="1" applyFont="1" applyFill="1" applyAlignment="1">
      <alignment horizontal="left" vertical="center"/>
    </xf>
    <xf numFmtId="49" fontId="6" fillId="3" borderId="0" xfId="0" applyNumberFormat="1" applyFont="1" applyFill="1" applyAlignment="1">
      <alignment horizontal="left" vertical="top"/>
    </xf>
    <xf numFmtId="49" fontId="6" fillId="3" borderId="0" xfId="0" applyNumberFormat="1" applyFont="1" applyFill="1" applyAlignment="1">
      <alignment horizontal="left" vertical="top"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0" fontId="6" fillId="0" borderId="1" xfId="17" applyFont="1" applyBorder="1" applyAlignment="1">
      <alignment horizontal="right" vertical="center"/>
    </xf>
    <xf numFmtId="49" fontId="7" fillId="0" borderId="13" xfId="17" applyNumberFormat="1" applyFont="1" applyBorder="1" applyAlignment="1">
      <alignment horizontal="center" vertical="center"/>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6" fillId="4" borderId="19" xfId="0" applyFont="1" applyFill="1" applyBorder="1"/>
    <xf numFmtId="0" fontId="0" fillId="3" borderId="19" xfId="0" applyFill="1" applyBorder="1"/>
    <xf numFmtId="0" fontId="6" fillId="4" borderId="0" xfId="0" applyFont="1" applyFill="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7" fillId="0" borderId="1" xfId="0" applyNumberFormat="1" applyFont="1" applyBorder="1" applyAlignment="1">
      <alignment vertical="top"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8" fillId="0" borderId="20" xfId="17" applyFont="1" applyBorder="1" applyAlignment="1">
      <alignment horizontal="center" vertical="center" wrapText="1"/>
    </xf>
    <xf numFmtId="0" fontId="18" fillId="0" borderId="21" xfId="17" applyFont="1" applyBorder="1" applyAlignment="1">
      <alignment horizontal="center" vertical="center" wrapText="1"/>
    </xf>
    <xf numFmtId="164" fontId="18"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7"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7" fillId="0" borderId="32" xfId="17" applyFont="1" applyBorder="1" applyAlignment="1">
      <alignment horizontal="center" vertical="center" wrapText="1"/>
    </xf>
    <xf numFmtId="167" fontId="14" fillId="0" borderId="0" xfId="1" applyFont="1" applyAlignment="1">
      <alignment vertical="center" wrapText="1"/>
    </xf>
    <xf numFmtId="3" fontId="17" fillId="0" borderId="1" xfId="15" applyNumberFormat="1" applyFont="1" applyBorder="1" applyAlignment="1">
      <alignment horizontal="center"/>
    </xf>
    <xf numFmtId="0" fontId="17" fillId="0" borderId="1" xfId="0" applyFont="1" applyBorder="1" applyAlignment="1">
      <alignment horizontal="center" wrapText="1"/>
    </xf>
    <xf numFmtId="176" fontId="17" fillId="0" borderId="1" xfId="0" applyNumberFormat="1" applyFont="1" applyBorder="1" applyAlignment="1">
      <alignment horizontal="center" wrapText="1"/>
    </xf>
    <xf numFmtId="0" fontId="17" fillId="0" borderId="1" xfId="0" applyFont="1" applyBorder="1" applyAlignment="1">
      <alignment horizontal="left" vertical="top" wrapText="1"/>
    </xf>
    <xf numFmtId="0" fontId="17"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7" fillId="0" borderId="1" xfId="0" applyNumberFormat="1" applyFont="1" applyBorder="1" applyAlignment="1" applyProtection="1">
      <alignment horizontal="center" wrapText="1"/>
      <protection locked="0"/>
    </xf>
    <xf numFmtId="38" fontId="17" fillId="0" borderId="1" xfId="0" applyNumberFormat="1" applyFont="1" applyBorder="1" applyAlignment="1">
      <alignment horizontal="center" wrapText="1"/>
    </xf>
    <xf numFmtId="40" fontId="17"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7" fillId="0" borderId="18" xfId="17" applyFont="1" applyBorder="1" applyAlignment="1">
      <alignment horizontal="left" vertical="center" wrapText="1"/>
    </xf>
    <xf numFmtId="0" fontId="7" fillId="0" borderId="0" xfId="17" applyFont="1" applyAlignment="1">
      <alignment horizontal="left" vertical="center" wrapText="1"/>
    </xf>
    <xf numFmtId="168" fontId="6" fillId="0" borderId="0" xfId="3" applyNumberFormat="1" applyFont="1" applyFill="1" applyBorder="1" applyAlignment="1">
      <alignment horizontal="right" wrapText="1"/>
    </xf>
    <xf numFmtId="49" fontId="17"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7" fontId="18" fillId="0" borderId="29" xfId="17" applyNumberFormat="1" applyFont="1" applyBorder="1" applyAlignment="1">
      <alignment horizontal="center" vertical="center" wrapText="1"/>
    </xf>
    <xf numFmtId="0" fontId="17" fillId="0" borderId="14" xfId="17" applyFont="1" applyBorder="1" applyAlignment="1">
      <alignment horizontal="left" vertical="center" wrapText="1"/>
    </xf>
    <xf numFmtId="0" fontId="18" fillId="0" borderId="26" xfId="17" applyFont="1" applyBorder="1" applyAlignment="1">
      <alignment horizontal="left" vertical="center" indent="1"/>
    </xf>
    <xf numFmtId="0" fontId="18" fillId="0" borderId="37" xfId="17" applyFont="1" applyBorder="1" applyAlignment="1">
      <alignment vertical="center"/>
    </xf>
    <xf numFmtId="0" fontId="18" fillId="0" borderId="36" xfId="17" applyFont="1" applyBorder="1" applyAlignment="1">
      <alignment vertical="center"/>
    </xf>
    <xf numFmtId="177" fontId="17" fillId="0" borderId="5" xfId="17" applyNumberFormat="1" applyFont="1" applyBorder="1" applyAlignment="1">
      <alignment horizontal="center" vertical="center" wrapText="1"/>
    </xf>
    <xf numFmtId="0" fontId="17" fillId="0" borderId="13" xfId="17" applyFont="1" applyBorder="1" applyAlignment="1">
      <alignment horizontal="left" vertical="center" wrapText="1"/>
    </xf>
    <xf numFmtId="3" fontId="6" fillId="0" borderId="0" xfId="17" applyNumberFormat="1" applyAlignment="1">
      <alignment vertical="center" wrapText="1"/>
    </xf>
    <xf numFmtId="0" fontId="18" fillId="0" borderId="26" xfId="17" applyFont="1" applyBorder="1" applyAlignment="1">
      <alignment horizontal="center" vertical="center" wrapText="1"/>
    </xf>
    <xf numFmtId="0" fontId="18" fillId="0" borderId="36" xfId="17" applyFont="1" applyBorder="1" applyAlignment="1">
      <alignment horizontal="center" vertical="center" wrapText="1"/>
    </xf>
    <xf numFmtId="0" fontId="17" fillId="0" borderId="32" xfId="17" applyFont="1" applyBorder="1" applyAlignment="1">
      <alignment horizontal="left" vertical="center" indent="1"/>
    </xf>
    <xf numFmtId="0" fontId="17" fillId="0" borderId="18" xfId="17" applyFont="1" applyBorder="1" applyAlignment="1">
      <alignment horizontal="left" vertical="center"/>
    </xf>
    <xf numFmtId="0" fontId="17" fillId="0" borderId="18" xfId="17" applyFont="1" applyBorder="1" applyAlignment="1">
      <alignment vertical="center"/>
    </xf>
    <xf numFmtId="0" fontId="17" fillId="0" borderId="34" xfId="17" applyFont="1" applyBorder="1" applyAlignment="1">
      <alignment horizontal="left" vertical="center" indent="1"/>
    </xf>
    <xf numFmtId="0" fontId="17" fillId="0" borderId="38" xfId="17" applyFont="1" applyBorder="1" applyAlignment="1">
      <alignment vertical="center"/>
    </xf>
    <xf numFmtId="0" fontId="17" fillId="0" borderId="6" xfId="17" applyFont="1" applyBorder="1" applyAlignment="1">
      <alignment vertical="center"/>
    </xf>
    <xf numFmtId="0" fontId="17" fillId="0" borderId="33" xfId="17" applyFont="1" applyBorder="1" applyAlignment="1">
      <alignment horizontal="left" vertical="center" indent="1"/>
    </xf>
    <xf numFmtId="0" fontId="6" fillId="0" borderId="0" xfId="17" applyAlignment="1">
      <alignment horizontal="right" vertical="center" wrapText="1"/>
    </xf>
    <xf numFmtId="0" fontId="17" fillId="0" borderId="28" xfId="17" applyFont="1" applyBorder="1" applyAlignment="1">
      <alignment horizontal="left" vertical="center" indent="1"/>
    </xf>
    <xf numFmtId="0" fontId="18" fillId="0" borderId="0" xfId="17" applyFont="1" applyAlignment="1">
      <alignment horizontal="left" vertical="center" indent="1"/>
    </xf>
    <xf numFmtId="0" fontId="18" fillId="0" borderId="0" xfId="17" applyFont="1" applyAlignment="1">
      <alignment vertical="center"/>
    </xf>
    <xf numFmtId="44" fontId="18" fillId="0" borderId="0" xfId="1" applyNumberFormat="1" applyFont="1" applyBorder="1" applyAlignment="1">
      <alignment horizontal="left" vertical="center" wrapText="1"/>
    </xf>
    <xf numFmtId="0" fontId="17" fillId="0" borderId="32" xfId="17" applyFont="1" applyBorder="1" applyAlignment="1">
      <alignment horizontal="center" vertical="center"/>
    </xf>
    <xf numFmtId="0" fontId="17" fillId="0" borderId="18" xfId="17" applyFont="1" applyBorder="1" applyAlignment="1">
      <alignment horizontal="center" vertical="center"/>
    </xf>
    <xf numFmtId="39" fontId="17" fillId="0" borderId="31" xfId="3" applyNumberFormat="1" applyFont="1" applyBorder="1" applyAlignment="1">
      <alignment horizontal="center" vertical="center" wrapText="1"/>
    </xf>
    <xf numFmtId="0" fontId="17" fillId="0" borderId="34" xfId="17" applyFont="1" applyBorder="1" applyAlignment="1">
      <alignment horizontal="center" vertical="center" wrapText="1"/>
    </xf>
    <xf numFmtId="0" fontId="17" fillId="0" borderId="38" xfId="17" applyFont="1" applyBorder="1" applyAlignment="1">
      <alignment horizontal="left" vertical="center" wrapText="1"/>
    </xf>
    <xf numFmtId="177" fontId="17" fillId="0" borderId="39" xfId="17" applyNumberFormat="1" applyFont="1" applyBorder="1" applyAlignment="1">
      <alignment horizontal="left" vertical="center" wrapText="1"/>
    </xf>
    <xf numFmtId="177" fontId="17"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8" fontId="6" fillId="0" borderId="11" xfId="3" applyNumberFormat="1" applyFont="1" applyBorder="1" applyAlignment="1">
      <alignment horizontal="right" vertical="center" wrapText="1"/>
    </xf>
    <xf numFmtId="164" fontId="18" fillId="0" borderId="41" xfId="3" applyNumberFormat="1" applyFont="1" applyBorder="1" applyAlignment="1" applyProtection="1">
      <alignment horizontal="center" vertical="center" wrapText="1"/>
      <protection locked="0"/>
    </xf>
    <xf numFmtId="168" fontId="6" fillId="0" borderId="31" xfId="3" applyNumberFormat="1" applyFont="1" applyBorder="1" applyAlignment="1">
      <alignment horizontal="right" vertical="center" wrapText="1"/>
    </xf>
    <xf numFmtId="168" fontId="6" fillId="0" borderId="35" xfId="3" applyNumberFormat="1" applyFont="1" applyBorder="1" applyAlignment="1">
      <alignment horizontal="right" vertical="center" wrapText="1"/>
    </xf>
    <xf numFmtId="168" fontId="6" fillId="0" borderId="25" xfId="3" applyNumberFormat="1" applyFont="1" applyBorder="1" applyAlignment="1">
      <alignment horizontal="right" vertical="center" wrapText="1"/>
    </xf>
    <xf numFmtId="0" fontId="17"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0" fontId="6" fillId="0" borderId="4" xfId="17" applyBorder="1" applyAlignment="1">
      <alignment horizontal="left" vertical="center" wrapText="1"/>
    </xf>
    <xf numFmtId="178" fontId="17" fillId="0" borderId="1" xfId="12" applyNumberFormat="1" applyFont="1" applyBorder="1" applyAlignment="1" applyProtection="1">
      <alignment horizontal="left" vertical="top" wrapText="1"/>
      <protection locked="0"/>
    </xf>
    <xf numFmtId="0" fontId="17" fillId="0" borderId="1" xfId="12" applyFont="1" applyBorder="1" applyAlignment="1">
      <alignment horizontal="left" vertical="top" wrapText="1"/>
    </xf>
    <xf numFmtId="0" fontId="17" fillId="0" borderId="1" xfId="12" applyFont="1" applyBorder="1" applyAlignment="1">
      <alignment horizontal="center" wrapText="1"/>
    </xf>
    <xf numFmtId="49" fontId="17" fillId="0" borderId="1" xfId="12" applyNumberFormat="1" applyFont="1" applyBorder="1" applyAlignment="1">
      <alignment horizontal="left" vertical="top" wrapText="1"/>
    </xf>
    <xf numFmtId="174"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7" fillId="0" borderId="17" xfId="12" applyFont="1" applyBorder="1" applyAlignment="1">
      <alignment horizontal="left" vertical="top" wrapText="1"/>
    </xf>
    <xf numFmtId="0" fontId="17" fillId="0" borderId="1" xfId="12" applyFont="1" applyBorder="1" applyAlignment="1">
      <alignment wrapText="1"/>
    </xf>
    <xf numFmtId="0" fontId="6" fillId="0" borderId="1" xfId="17" applyBorder="1" applyAlignment="1">
      <alignment horizontal="right" vertical="center" wrapText="1"/>
    </xf>
    <xf numFmtId="0" fontId="18" fillId="0" borderId="7" xfId="0" applyFont="1" applyFill="1" applyBorder="1" applyAlignment="1">
      <alignment horizontal="center" vertical="center"/>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0" fontId="6" fillId="0" borderId="1" xfId="17" applyFont="1" applyFill="1" applyBorder="1" applyAlignment="1">
      <alignment wrapText="1"/>
    </xf>
    <xf numFmtId="168" fontId="6" fillId="0" borderId="1" xfId="3" applyNumberFormat="1" applyFont="1" applyFill="1" applyBorder="1" applyAlignment="1">
      <alignment horizontal="right" vertic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0" fontId="7" fillId="0" borderId="0" xfId="17" applyFont="1" applyBorder="1" applyAlignment="1">
      <alignment horizontal="left" vertical="center"/>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174" fontId="6" fillId="0" borderId="1" xfId="1" applyNumberFormat="1" applyFont="1" applyBorder="1" applyAlignment="1">
      <alignment horizontal="center" wrapText="1"/>
    </xf>
    <xf numFmtId="0" fontId="6" fillId="0" borderId="0" xfId="17" applyAlignment="1">
      <alignment horizontal="right"/>
    </xf>
    <xf numFmtId="0" fontId="6" fillId="0" borderId="24" xfId="17" applyBorder="1" applyAlignment="1">
      <alignment horizontal="center" vertical="center" wrapText="1"/>
    </xf>
    <xf numFmtId="0" fontId="6" fillId="0" borderId="40" xfId="17" applyBorder="1" applyAlignment="1">
      <alignment vertical="center" wrapText="1"/>
    </xf>
    <xf numFmtId="0" fontId="6" fillId="0" borderId="30" xfId="17" applyBorder="1" applyAlignment="1">
      <alignment horizontal="center" vertical="center" wrapText="1"/>
    </xf>
    <xf numFmtId="0" fontId="6" fillId="0" borderId="11" xfId="17" applyBorder="1" applyAlignment="1">
      <alignment vertical="center" wrapText="1"/>
    </xf>
    <xf numFmtId="49" fontId="6" fillId="5" borderId="1" xfId="17" applyNumberFormat="1" applyFont="1" applyFill="1" applyBorder="1" applyAlignment="1">
      <alignment horizontal="right" vertical="center" wrapText="1"/>
    </xf>
    <xf numFmtId="0" fontId="6" fillId="5" borderId="1" xfId="17" applyFont="1" applyFill="1" applyBorder="1" applyAlignment="1">
      <alignment horizontal="left" vertical="center" wrapText="1"/>
    </xf>
    <xf numFmtId="0" fontId="6" fillId="5" borderId="1" xfId="17" applyFont="1" applyFill="1" applyBorder="1" applyAlignment="1">
      <alignment horizontal="center" vertical="center" wrapText="1"/>
    </xf>
    <xf numFmtId="0" fontId="6" fillId="5" borderId="1" xfId="17" applyFont="1" applyFill="1" applyBorder="1" applyAlignment="1">
      <alignment wrapText="1"/>
    </xf>
    <xf numFmtId="168" fontId="6" fillId="5" borderId="1" xfId="3" applyNumberFormat="1" applyFont="1" applyFill="1" applyBorder="1" applyAlignment="1">
      <alignment horizontal="right" vertical="center" wrapText="1"/>
    </xf>
    <xf numFmtId="168" fontId="6" fillId="5" borderId="0" xfId="3" applyNumberFormat="1" applyFont="1" applyFill="1" applyBorder="1" applyAlignment="1">
      <alignment horizontal="right" vertical="center" wrapText="1"/>
    </xf>
    <xf numFmtId="0" fontId="6" fillId="5" borderId="0" xfId="17" applyFont="1" applyFill="1" applyAlignment="1">
      <alignment vertical="center"/>
    </xf>
    <xf numFmtId="49" fontId="7" fillId="0" borderId="1" xfId="17" applyNumberFormat="1" applyFont="1" applyBorder="1" applyAlignment="1">
      <alignment vertical="center"/>
    </xf>
    <xf numFmtId="49" fontId="17" fillId="0" borderId="17" xfId="0" applyNumberFormat="1" applyFont="1" applyBorder="1" applyAlignment="1">
      <alignment horizontal="left" vertical="top" wrapText="1"/>
    </xf>
    <xf numFmtId="49" fontId="17" fillId="0" borderId="17" xfId="0" applyNumberFormat="1" applyFont="1" applyBorder="1" applyAlignment="1">
      <alignment horizontal="center" vertical="top" wrapText="1"/>
    </xf>
    <xf numFmtId="2" fontId="17" fillId="0" borderId="17" xfId="0" applyNumberFormat="1" applyFont="1" applyBorder="1" applyAlignment="1">
      <alignment horizontal="right" vertical="top" wrapText="1"/>
    </xf>
    <xf numFmtId="4" fontId="17" fillId="0" borderId="17" xfId="0" applyNumberFormat="1" applyFont="1" applyBorder="1" applyAlignment="1">
      <alignment horizontal="right" vertical="top" wrapText="1"/>
    </xf>
    <xf numFmtId="49" fontId="17" fillId="0" borderId="1" xfId="0" applyNumberFormat="1" applyFont="1" applyBorder="1" applyAlignment="1">
      <alignment horizontal="left" vertical="top" wrapText="1"/>
    </xf>
    <xf numFmtId="49" fontId="6" fillId="0" borderId="1" xfId="17" applyNumberFormat="1" applyFont="1" applyBorder="1" applyAlignment="1">
      <alignment vertical="center"/>
    </xf>
    <xf numFmtId="2" fontId="17" fillId="0" borderId="16" xfId="0" applyNumberFormat="1" applyFont="1" applyBorder="1" applyAlignment="1">
      <alignment vertical="top" wrapText="1"/>
    </xf>
    <xf numFmtId="2" fontId="17" fillId="0" borderId="18" xfId="0" applyNumberFormat="1" applyFont="1" applyBorder="1" applyAlignment="1">
      <alignment vertical="top" wrapText="1"/>
    </xf>
    <xf numFmtId="4" fontId="17" fillId="0" borderId="18" xfId="0" applyNumberFormat="1" applyFont="1" applyBorder="1" applyAlignment="1">
      <alignment vertical="top" wrapText="1"/>
    </xf>
    <xf numFmtId="0" fontId="7" fillId="0" borderId="0" xfId="17" applyFont="1" applyBorder="1" applyAlignment="1">
      <alignment horizontal="center" vertical="center" wrapText="1"/>
    </xf>
    <xf numFmtId="0" fontId="17" fillId="0" borderId="17" xfId="0" applyFont="1" applyFill="1" applyBorder="1" applyAlignment="1">
      <alignment vertical="top" wrapText="1"/>
    </xf>
    <xf numFmtId="2" fontId="17" fillId="0" borderId="17" xfId="0" applyNumberFormat="1" applyFont="1" applyFill="1" applyBorder="1" applyAlignment="1">
      <alignment vertical="top" wrapText="1"/>
    </xf>
    <xf numFmtId="4" fontId="17" fillId="0" borderId="17" xfId="0" applyNumberFormat="1" applyFont="1" applyFill="1" applyBorder="1" applyAlignment="1">
      <alignment vertical="top" wrapText="1"/>
    </xf>
    <xf numFmtId="49" fontId="17" fillId="0" borderId="17" xfId="0" applyNumberFormat="1" applyFont="1" applyFill="1" applyBorder="1" applyAlignment="1">
      <alignment horizontal="left" vertical="top" wrapText="1"/>
    </xf>
    <xf numFmtId="49" fontId="17" fillId="0" borderId="17" xfId="0" applyNumberFormat="1" applyFont="1" applyFill="1" applyBorder="1" applyAlignment="1">
      <alignment horizontal="center" vertical="top" wrapText="1"/>
    </xf>
    <xf numFmtId="2" fontId="17" fillId="0" borderId="17" xfId="0" applyNumberFormat="1" applyFont="1" applyFill="1" applyBorder="1" applyAlignment="1">
      <alignment horizontal="right" vertical="top" wrapText="1"/>
    </xf>
    <xf numFmtId="4" fontId="17" fillId="0" borderId="17" xfId="0" applyNumberFormat="1" applyFont="1" applyFill="1" applyBorder="1" applyAlignment="1">
      <alignment horizontal="right" vertical="top" wrapText="1"/>
    </xf>
    <xf numFmtId="0" fontId="17" fillId="0" borderId="1" xfId="0" applyFont="1" applyFill="1" applyBorder="1" applyAlignment="1">
      <alignment vertical="top" wrapText="1"/>
    </xf>
    <xf numFmtId="2" fontId="17" fillId="0" borderId="1" xfId="0" applyNumberFormat="1" applyFont="1" applyFill="1" applyBorder="1" applyAlignment="1">
      <alignment vertical="top" wrapText="1"/>
    </xf>
    <xf numFmtId="4" fontId="17" fillId="0" borderId="1" xfId="0" applyNumberFormat="1" applyFont="1" applyFill="1" applyBorder="1" applyAlignment="1">
      <alignment vertical="top" wrapText="1"/>
    </xf>
    <xf numFmtId="0" fontId="17" fillId="0" borderId="14" xfId="0" applyFont="1" applyBorder="1" applyAlignment="1">
      <alignment vertical="top" wrapText="1"/>
    </xf>
    <xf numFmtId="49" fontId="17" fillId="0" borderId="1" xfId="0" applyNumberFormat="1" applyFont="1" applyFill="1" applyBorder="1" applyAlignment="1">
      <alignment horizontal="center" vertical="top" wrapText="1"/>
    </xf>
    <xf numFmtId="2" fontId="17" fillId="0" borderId="1" xfId="0" applyNumberFormat="1" applyFont="1" applyFill="1" applyBorder="1" applyAlignment="1">
      <alignment horizontal="right" vertical="top" wrapText="1"/>
    </xf>
    <xf numFmtId="49" fontId="17" fillId="0" borderId="1" xfId="0" applyNumberFormat="1" applyFont="1" applyFill="1" applyBorder="1" applyAlignment="1">
      <alignment horizontal="left" vertical="top" wrapText="1"/>
    </xf>
    <xf numFmtId="4" fontId="17" fillId="0" borderId="1" xfId="0" applyNumberFormat="1" applyFont="1" applyFill="1" applyBorder="1" applyAlignment="1">
      <alignment horizontal="right" vertical="top" wrapText="1"/>
    </xf>
    <xf numFmtId="0" fontId="17" fillId="0" borderId="17" xfId="0" applyFont="1" applyFill="1" applyBorder="1" applyAlignment="1">
      <alignment horizontal="center" vertical="top" wrapText="1"/>
    </xf>
    <xf numFmtId="0" fontId="17" fillId="0" borderId="1" xfId="0" applyFont="1" applyFill="1" applyBorder="1" applyAlignment="1">
      <alignment horizontal="center" vertical="top" wrapText="1"/>
    </xf>
    <xf numFmtId="49" fontId="6" fillId="0" borderId="14" xfId="17" applyNumberFormat="1" applyFont="1" applyBorder="1" applyAlignment="1">
      <alignment vertical="center"/>
    </xf>
    <xf numFmtId="0" fontId="6" fillId="0" borderId="14" xfId="17" applyFont="1" applyBorder="1" applyAlignment="1">
      <alignment horizontal="left" vertical="center"/>
    </xf>
    <xf numFmtId="0" fontId="6" fillId="0" borderId="14" xfId="17" applyFont="1" applyBorder="1" applyAlignment="1">
      <alignment horizontal="center" vertical="center"/>
    </xf>
    <xf numFmtId="0" fontId="6" fillId="0" borderId="14" xfId="17" applyFont="1" applyBorder="1" applyAlignment="1">
      <alignment vertical="center"/>
    </xf>
    <xf numFmtId="0" fontId="6" fillId="0" borderId="14" xfId="17" applyFont="1" applyBorder="1" applyAlignment="1">
      <alignment horizontal="right" vertical="center"/>
    </xf>
    <xf numFmtId="10" fontId="6" fillId="0" borderId="0" xfId="17" applyNumberFormat="1" applyBorder="1" applyAlignment="1">
      <alignment horizontal="left" vertical="center" wrapText="1" indent="1"/>
    </xf>
    <xf numFmtId="0" fontId="6" fillId="0" borderId="0" xfId="17" applyBorder="1" applyAlignment="1">
      <alignment vertical="center" wrapText="1"/>
    </xf>
    <xf numFmtId="0" fontId="6" fillId="0" borderId="0" xfId="17" applyBorder="1" applyAlignment="1">
      <alignment horizontal="left" vertical="center" wrapText="1" indent="1"/>
    </xf>
    <xf numFmtId="44" fontId="6" fillId="0" borderId="0" xfId="17" applyNumberFormat="1" applyBorder="1" applyAlignment="1">
      <alignment vertical="center" wrapText="1"/>
    </xf>
    <xf numFmtId="0" fontId="6" fillId="0" borderId="0" xfId="17" applyBorder="1" applyAlignment="1">
      <alignment horizontal="right" vertical="center" wrapText="1"/>
    </xf>
    <xf numFmtId="169" fontId="0" fillId="0" borderId="0" xfId="7" applyNumberFormat="1" applyFont="1" applyBorder="1" applyAlignment="1">
      <alignment horizontal="left" vertical="center" wrapText="1" indent="1"/>
    </xf>
    <xf numFmtId="0" fontId="22" fillId="0" borderId="0" xfId="17" applyFont="1" applyBorder="1" applyAlignment="1">
      <alignment vertical="center" wrapText="1"/>
    </xf>
    <xf numFmtId="168" fontId="22" fillId="0" borderId="0" xfId="17" applyNumberFormat="1" applyFont="1" applyBorder="1" applyAlignment="1">
      <alignment vertical="center" wrapText="1"/>
    </xf>
    <xf numFmtId="168" fontId="22" fillId="0" borderId="0" xfId="3" applyNumberFormat="1" applyFont="1" applyBorder="1" applyAlignment="1">
      <alignment horizontal="right" vertical="center" wrapText="1"/>
    </xf>
    <xf numFmtId="172" fontId="22" fillId="0" borderId="0" xfId="17" applyNumberFormat="1" applyFont="1" applyBorder="1" applyAlignment="1">
      <alignment vertical="center" wrapText="1"/>
    </xf>
    <xf numFmtId="172" fontId="22" fillId="2" borderId="0" xfId="17" applyNumberFormat="1" applyFont="1" applyFill="1" applyBorder="1" applyAlignment="1">
      <alignment vertical="center" wrapText="1"/>
    </xf>
    <xf numFmtId="0" fontId="22" fillId="2" borderId="0" xfId="17" applyFont="1" applyFill="1" applyBorder="1" applyAlignment="1">
      <alignment vertical="center" wrapText="1"/>
    </xf>
    <xf numFmtId="0" fontId="6" fillId="0" borderId="0" xfId="17" applyBorder="1" applyAlignment="1">
      <alignment horizontal="center" vertical="center" wrapText="1"/>
    </xf>
    <xf numFmtId="0" fontId="0" fillId="0" borderId="0" xfId="0" applyAlignment="1">
      <alignment horizont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0" xfId="17" applyFont="1" applyBorder="1" applyAlignment="1">
      <alignment horizontal="righ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Alignment="1">
      <alignment horizontal="left" vertical="top"/>
    </xf>
    <xf numFmtId="0" fontId="7" fillId="0" borderId="0" xfId="17" applyFont="1" applyAlignment="1">
      <alignment horizontal="right" vertical="top"/>
    </xf>
    <xf numFmtId="0" fontId="6" fillId="0" borderId="4" xfId="17"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27"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8" fillId="0" borderId="0" xfId="17" applyFont="1" applyAlignment="1">
      <alignment horizontal="left" vertical="top" wrapText="1" indent="1"/>
    </xf>
    <xf numFmtId="0" fontId="18" fillId="0" borderId="0" xfId="17" applyFont="1" applyAlignment="1">
      <alignment horizontal="left" vertical="top" indent="1"/>
    </xf>
    <xf numFmtId="0" fontId="20" fillId="0" borderId="0" xfId="17" applyFont="1" applyAlignment="1">
      <alignment horizontal="center" vertical="center"/>
    </xf>
    <xf numFmtId="0" fontId="21" fillId="0" borderId="0" xfId="17" applyFont="1" applyAlignment="1">
      <alignment horizontal="center" vertical="top" wrapText="1"/>
    </xf>
    <xf numFmtId="0" fontId="7" fillId="0" borderId="13" xfId="0" applyFont="1" applyBorder="1" applyAlignment="1">
      <alignment vertical="center"/>
    </xf>
    <xf numFmtId="49" fontId="22" fillId="0" borderId="0" xfId="17" applyNumberFormat="1" applyFont="1" applyAlignment="1">
      <alignment vertical="center"/>
    </xf>
  </cellXfs>
  <cellStyles count="25">
    <cellStyle name="A_Amount" xfId="11"/>
    <cellStyle name="Comma" xfId="1" builtinId="3"/>
    <cellStyle name="Comma 13" xfId="21"/>
    <cellStyle name="Comma 2" xfId="14"/>
    <cellStyle name="Comma 2 2" xfId="16"/>
    <cellStyle name="Comma 2 2 2" xfId="18"/>
    <cellStyle name="Comma 3" xfId="15"/>
    <cellStyle name="Comma 3 2" xfId="19"/>
    <cellStyle name="Comma0" xfId="2"/>
    <cellStyle name="Currency" xfId="3" builtinId="4"/>
    <cellStyle name="Currency 2" xfId="4"/>
    <cellStyle name="Currency 2 2" xfId="23"/>
    <cellStyle name="Normal" xfId="0" builtinId="0"/>
    <cellStyle name="Normal 10" xfId="10"/>
    <cellStyle name="Normal 13" xfId="17"/>
    <cellStyle name="Normal 18" xfId="20"/>
    <cellStyle name="Normal 2" xfId="5"/>
    <cellStyle name="Normal 2 2" xfId="12"/>
    <cellStyle name="Normal 2 3" xfId="13"/>
    <cellStyle name="Normal 4" xfId="8"/>
    <cellStyle name="Normal 4 2" xfId="24"/>
    <cellStyle name="Normal 5" xfId="22"/>
    <cellStyle name="OPSKRIF" xfId="6"/>
    <cellStyle name="or" xfId="9"/>
    <cellStyle name="Percent" xfId="7" builtinId="5"/>
  </cellStyles>
  <dxfs count="69">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6</xdr:row>
          <xdr:rowOff>95250</xdr:rowOff>
        </xdr:from>
        <xdr:to>
          <xdr:col>2</xdr:col>
          <xdr:colOff>2124075</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cell r="C11" t="str">
            <v>FENCING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H11"/>
  <sheetViews>
    <sheetView view="pageBreakPreview" zoomScaleNormal="100" zoomScaleSheetLayoutView="100" workbookViewId="0">
      <selection activeCell="C6" sqref="C6"/>
    </sheetView>
  </sheetViews>
  <sheetFormatPr defaultRowHeight="12.75" x14ac:dyDescent="0.2"/>
  <cols>
    <col min="2" max="2" width="18.140625" bestFit="1" customWidth="1"/>
    <col min="3" max="3" width="43.85546875" customWidth="1"/>
    <col min="4" max="4" width="28" customWidth="1"/>
    <col min="5" max="5" width="12.28515625" bestFit="1" customWidth="1"/>
  </cols>
  <sheetData>
    <row r="2" spans="2:8" ht="12" customHeight="1" x14ac:dyDescent="0.2">
      <c r="B2" s="87" t="s">
        <v>195</v>
      </c>
      <c r="C2" s="95" t="s">
        <v>9</v>
      </c>
    </row>
    <row r="3" spans="2:8" x14ac:dyDescent="0.2">
      <c r="B3" s="87" t="s">
        <v>196</v>
      </c>
      <c r="C3" s="96" t="s">
        <v>10</v>
      </c>
    </row>
    <row r="4" spans="2:8" x14ac:dyDescent="0.2">
      <c r="B4" s="93"/>
      <c r="C4" s="94"/>
      <c r="D4" s="93"/>
      <c r="E4" s="93"/>
      <c r="F4" s="93"/>
      <c r="G4" s="93"/>
      <c r="H4" s="313"/>
    </row>
    <row r="5" spans="2:8" x14ac:dyDescent="0.2">
      <c r="B5" s="94" t="s">
        <v>229</v>
      </c>
      <c r="C5" s="96" t="s">
        <v>494</v>
      </c>
      <c r="D5" s="94"/>
      <c r="E5" s="94"/>
      <c r="F5" s="94"/>
      <c r="G5" s="94"/>
      <c r="H5" s="313"/>
    </row>
    <row r="6" spans="2:8" ht="51" x14ac:dyDescent="0.2">
      <c r="B6" s="94" t="s">
        <v>230</v>
      </c>
      <c r="C6" s="97" t="s">
        <v>495</v>
      </c>
      <c r="D6" s="94"/>
      <c r="E6" s="94"/>
      <c r="F6" s="94"/>
      <c r="G6" s="94"/>
      <c r="H6" s="313"/>
    </row>
    <row r="7" spans="2:8" x14ac:dyDescent="0.2">
      <c r="B7" s="94"/>
      <c r="C7" s="94"/>
      <c r="D7" s="94"/>
      <c r="E7" s="94"/>
      <c r="F7" s="94"/>
      <c r="G7" s="94"/>
      <c r="H7" s="313"/>
    </row>
    <row r="8" spans="2:8" x14ac:dyDescent="0.2">
      <c r="C8" t="b">
        <v>0</v>
      </c>
    </row>
    <row r="10" spans="2:8" ht="13.5" thickBot="1" x14ac:dyDescent="0.25"/>
    <row r="11" spans="2:8" x14ac:dyDescent="0.2">
      <c r="B11" s="113" t="s">
        <v>293</v>
      </c>
      <c r="C11" s="114">
        <v>24</v>
      </c>
      <c r="D11" s="115" t="s">
        <v>294</v>
      </c>
    </row>
  </sheetData>
  <mergeCells count="1">
    <mergeCell ref="H4:H7"/>
  </mergeCell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790575</xdr:colOff>
                    <xdr:row>6</xdr:row>
                    <xdr:rowOff>95250</xdr:rowOff>
                  </from>
                  <to>
                    <xdr:col>2</xdr:col>
                    <xdr:colOff>2124075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B1:H68"/>
  <sheetViews>
    <sheetView tabSelected="1" view="pageBreakPreview" zoomScaleNormal="85" zoomScaleSheetLayoutView="100" workbookViewId="0">
      <selection activeCell="B6" sqref="B6:F8"/>
    </sheetView>
  </sheetViews>
  <sheetFormatPr defaultColWidth="6.85546875" defaultRowHeight="12.75" x14ac:dyDescent="0.2"/>
  <cols>
    <col min="1" max="1" width="0.85546875" style="1" customWidth="1"/>
    <col min="2" max="2" width="11.5703125" style="56"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316" t="str">
        <f>Client1</f>
        <v>Province of KwaZulu-Natal</v>
      </c>
      <c r="C2" s="316"/>
      <c r="D2" s="316"/>
      <c r="E2" s="314" t="str">
        <f>"Contract No. "&amp;ContractNo</f>
        <v>Contract No. ZNB01224/00000/00/PMC/INF/21/T</v>
      </c>
      <c r="F2" s="314"/>
      <c r="G2" s="314"/>
    </row>
    <row r="3" spans="2:8" x14ac:dyDescent="0.2">
      <c r="B3" s="316" t="str">
        <f>Client2</f>
        <v>Department of Transport</v>
      </c>
      <c r="C3" s="316"/>
      <c r="D3" s="316"/>
      <c r="E3" s="314"/>
      <c r="F3" s="314"/>
      <c r="G3" s="314"/>
    </row>
    <row r="4" spans="2:8" x14ac:dyDescent="0.2">
      <c r="B4" s="317"/>
      <c r="C4" s="317"/>
      <c r="D4" s="317"/>
      <c r="E4" s="315"/>
      <c r="F4" s="315"/>
      <c r="G4" s="315"/>
    </row>
    <row r="5" spans="2:8" x14ac:dyDescent="0.2">
      <c r="B5" s="325" t="s">
        <v>8</v>
      </c>
      <c r="C5" s="326"/>
      <c r="D5" s="326"/>
      <c r="E5" s="326"/>
      <c r="F5" s="326"/>
      <c r="G5" s="322" t="str">
        <f>"CHAPTER "&amp;B10</f>
        <v>CHAPTER C1.2</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54" t="s">
        <v>0</v>
      </c>
      <c r="C9" s="10" t="s">
        <v>1</v>
      </c>
      <c r="D9" s="10" t="s">
        <v>2</v>
      </c>
      <c r="E9" s="10" t="s">
        <v>3</v>
      </c>
      <c r="F9" s="10" t="s">
        <v>4</v>
      </c>
      <c r="G9" s="10" t="s">
        <v>5</v>
      </c>
      <c r="H9" s="11"/>
    </row>
    <row r="10" spans="2:8" x14ac:dyDescent="0.2">
      <c r="B10" s="53" t="s">
        <v>16</v>
      </c>
      <c r="C10" s="19" t="s">
        <v>13</v>
      </c>
      <c r="D10" s="20"/>
      <c r="E10" s="20"/>
      <c r="F10" s="15"/>
      <c r="G10" s="22"/>
      <c r="H10" s="38"/>
    </row>
    <row r="11" spans="2:8" x14ac:dyDescent="0.2">
      <c r="B11" s="43"/>
      <c r="C11" s="13"/>
      <c r="D11" s="20"/>
      <c r="E11" s="21"/>
      <c r="F11" s="15"/>
      <c r="G11" s="22"/>
      <c r="H11" s="38"/>
    </row>
    <row r="12" spans="2:8" x14ac:dyDescent="0.2">
      <c r="B12" s="43" t="s">
        <v>14</v>
      </c>
      <c r="C12" s="13" t="s">
        <v>15</v>
      </c>
      <c r="D12" s="20"/>
      <c r="E12" s="21"/>
      <c r="F12" s="15"/>
      <c r="G12" s="22"/>
      <c r="H12" s="38"/>
    </row>
    <row r="13" spans="2:8" s="116" customFormat="1" x14ac:dyDescent="0.2">
      <c r="B13" s="117"/>
      <c r="C13" s="123"/>
      <c r="D13" s="124"/>
      <c r="E13" s="121"/>
      <c r="F13" s="15"/>
      <c r="G13" s="22"/>
      <c r="H13" s="122"/>
    </row>
    <row r="14" spans="2:8" s="116" customFormat="1" x14ac:dyDescent="0.2">
      <c r="B14" s="117" t="s">
        <v>428</v>
      </c>
      <c r="C14" s="92" t="s">
        <v>430</v>
      </c>
      <c r="D14" s="119" t="s">
        <v>11</v>
      </c>
      <c r="E14" s="121">
        <v>1</v>
      </c>
      <c r="F14" s="15"/>
      <c r="G14" s="22"/>
      <c r="H14" s="122"/>
    </row>
    <row r="15" spans="2:8" s="116" customFormat="1" x14ac:dyDescent="0.2">
      <c r="B15" s="117"/>
      <c r="C15" s="118"/>
      <c r="D15" s="119"/>
      <c r="E15" s="121"/>
      <c r="F15" s="15"/>
      <c r="G15" s="22"/>
      <c r="H15" s="120"/>
    </row>
    <row r="16" spans="2:8" s="116" customFormat="1" x14ac:dyDescent="0.2">
      <c r="B16" s="117" t="s">
        <v>18</v>
      </c>
      <c r="C16" s="118" t="s">
        <v>429</v>
      </c>
      <c r="D16" s="119" t="s">
        <v>17</v>
      </c>
      <c r="E16" s="121">
        <f>_Duration</f>
        <v>24</v>
      </c>
      <c r="F16" s="15"/>
      <c r="G16" s="22"/>
      <c r="H16" s="125"/>
    </row>
    <row r="17" spans="2:8" s="116" customFormat="1" x14ac:dyDescent="0.2">
      <c r="B17" s="117"/>
      <c r="C17" s="118"/>
      <c r="D17" s="119"/>
      <c r="E17" s="121"/>
      <c r="F17" s="15"/>
      <c r="G17" s="22"/>
      <c r="H17" s="120"/>
    </row>
    <row r="18" spans="2:8" s="116" customFormat="1" ht="25.5" x14ac:dyDescent="0.2">
      <c r="B18" s="117" t="s">
        <v>19</v>
      </c>
      <c r="C18" s="118" t="s">
        <v>20</v>
      </c>
      <c r="D18" s="119" t="s">
        <v>17</v>
      </c>
      <c r="E18" s="121">
        <f>_Duration</f>
        <v>24</v>
      </c>
      <c r="F18" s="15"/>
      <c r="G18" s="22"/>
      <c r="H18" s="120"/>
    </row>
    <row r="19" spans="2:8" x14ac:dyDescent="0.2">
      <c r="B19" s="43"/>
      <c r="C19" s="13"/>
      <c r="D19" s="14"/>
      <c r="E19" s="23"/>
      <c r="F19" s="15"/>
      <c r="G19" s="22"/>
      <c r="H19" s="17"/>
    </row>
    <row r="20" spans="2:8" x14ac:dyDescent="0.2">
      <c r="B20" s="53" t="s">
        <v>330</v>
      </c>
      <c r="C20" s="19" t="s">
        <v>331</v>
      </c>
      <c r="D20" s="20"/>
      <c r="E20" s="20"/>
      <c r="F20" s="15"/>
      <c r="G20" s="22"/>
      <c r="H20" s="17"/>
    </row>
    <row r="21" spans="2:8" s="34" customFormat="1" x14ac:dyDescent="0.2">
      <c r="B21" s="43"/>
      <c r="C21" s="13"/>
      <c r="D21" s="20"/>
      <c r="E21" s="20"/>
      <c r="F21" s="15"/>
      <c r="G21" s="22"/>
      <c r="H21" s="17"/>
    </row>
    <row r="22" spans="2:8" ht="18" customHeight="1" x14ac:dyDescent="0.2">
      <c r="B22" s="43" t="s">
        <v>329</v>
      </c>
      <c r="C22" s="13" t="s">
        <v>332</v>
      </c>
      <c r="D22" s="20" t="s">
        <v>192</v>
      </c>
      <c r="E22" s="192">
        <v>250000</v>
      </c>
      <c r="F22" s="15">
        <v>1</v>
      </c>
      <c r="G22" s="22">
        <v>250000</v>
      </c>
      <c r="H22" s="39"/>
    </row>
    <row r="23" spans="2:8" x14ac:dyDescent="0.2">
      <c r="B23" s="43"/>
      <c r="C23" s="13"/>
      <c r="D23" s="20"/>
      <c r="E23" s="20"/>
      <c r="F23" s="15"/>
      <c r="G23" s="22"/>
      <c r="H23" s="39"/>
    </row>
    <row r="24" spans="2:8" ht="25.5" x14ac:dyDescent="0.2">
      <c r="B24" s="43"/>
      <c r="C24" s="13" t="s">
        <v>333</v>
      </c>
      <c r="D24" s="20" t="s">
        <v>25</v>
      </c>
      <c r="E24" s="192">
        <f>G22</f>
        <v>250000</v>
      </c>
      <c r="F24" s="15"/>
      <c r="G24" s="22"/>
      <c r="H24" s="38"/>
    </row>
    <row r="25" spans="2:8" x14ac:dyDescent="0.2">
      <c r="B25" s="43"/>
      <c r="C25" s="13"/>
      <c r="D25" s="20"/>
      <c r="E25" s="20"/>
      <c r="F25" s="15"/>
      <c r="G25" s="22"/>
      <c r="H25" s="38"/>
    </row>
    <row r="26" spans="2:8" ht="18" customHeight="1" x14ac:dyDescent="0.2">
      <c r="B26" s="43" t="s">
        <v>334</v>
      </c>
      <c r="C26" s="13" t="s">
        <v>335</v>
      </c>
      <c r="D26" s="20"/>
      <c r="E26" s="20"/>
      <c r="F26" s="15"/>
      <c r="G26" s="22"/>
      <c r="H26" s="38"/>
    </row>
    <row r="27" spans="2:8" x14ac:dyDescent="0.2">
      <c r="B27" s="43"/>
      <c r="C27" s="13"/>
      <c r="D27" s="20"/>
      <c r="E27" s="20"/>
      <c r="F27" s="15"/>
      <c r="G27" s="22"/>
      <c r="H27" s="38"/>
    </row>
    <row r="28" spans="2:8" x14ac:dyDescent="0.2">
      <c r="B28" s="43"/>
      <c r="C28" s="13" t="s">
        <v>336</v>
      </c>
      <c r="D28" s="20" t="s">
        <v>192</v>
      </c>
      <c r="E28" s="192">
        <v>100000</v>
      </c>
      <c r="F28" s="15">
        <v>1</v>
      </c>
      <c r="G28" s="22">
        <v>100000</v>
      </c>
      <c r="H28" s="38"/>
    </row>
    <row r="29" spans="2:8" x14ac:dyDescent="0.2">
      <c r="B29" s="43"/>
      <c r="C29" s="13"/>
      <c r="D29" s="20"/>
      <c r="E29" s="20"/>
      <c r="F29" s="15"/>
      <c r="G29" s="22"/>
      <c r="H29" s="38"/>
    </row>
    <row r="30" spans="2:8" ht="25.5" x14ac:dyDescent="0.2">
      <c r="B30" s="43"/>
      <c r="C30" s="13" t="s">
        <v>337</v>
      </c>
      <c r="D30" s="20" t="s">
        <v>25</v>
      </c>
      <c r="E30" s="192">
        <f>G28</f>
        <v>100000</v>
      </c>
      <c r="F30" s="15"/>
      <c r="G30" s="22"/>
      <c r="H30" s="38"/>
    </row>
    <row r="31" spans="2:8" x14ac:dyDescent="0.2">
      <c r="B31" s="43"/>
      <c r="C31" s="13"/>
      <c r="D31" s="20"/>
      <c r="E31" s="20"/>
      <c r="F31" s="15"/>
      <c r="G31" s="22"/>
      <c r="H31" s="38"/>
    </row>
    <row r="32" spans="2:8" x14ac:dyDescent="0.2">
      <c r="B32" s="53" t="s">
        <v>27</v>
      </c>
      <c r="C32" s="19" t="s">
        <v>28</v>
      </c>
      <c r="D32" s="20"/>
      <c r="E32" s="20"/>
      <c r="F32" s="15"/>
      <c r="G32" s="22"/>
      <c r="H32" s="38"/>
    </row>
    <row r="33" spans="2:8" x14ac:dyDescent="0.2">
      <c r="B33" s="43"/>
      <c r="C33" s="13"/>
      <c r="D33" s="20"/>
      <c r="E33" s="20"/>
      <c r="F33" s="15"/>
      <c r="G33" s="22"/>
      <c r="H33" s="38"/>
    </row>
    <row r="34" spans="2:8" x14ac:dyDescent="0.2">
      <c r="B34" s="43" t="s">
        <v>29</v>
      </c>
      <c r="C34" s="13" t="s">
        <v>30</v>
      </c>
      <c r="D34" s="20" t="s">
        <v>11</v>
      </c>
      <c r="E34" s="20">
        <v>1</v>
      </c>
      <c r="F34" s="15"/>
      <c r="G34" s="22"/>
      <c r="H34" s="38"/>
    </row>
    <row r="35" spans="2:8" x14ac:dyDescent="0.2">
      <c r="B35" s="43"/>
      <c r="C35" s="13"/>
      <c r="D35" s="20"/>
      <c r="E35" s="20"/>
      <c r="F35" s="15"/>
      <c r="G35" s="22"/>
      <c r="H35" s="38"/>
    </row>
    <row r="36" spans="2:8" x14ac:dyDescent="0.2">
      <c r="B36" s="43" t="s">
        <v>31</v>
      </c>
      <c r="C36" s="13" t="s">
        <v>32</v>
      </c>
      <c r="D36" s="20" t="s">
        <v>17</v>
      </c>
      <c r="E36" s="121">
        <f>_Duration</f>
        <v>24</v>
      </c>
      <c r="F36" s="15"/>
      <c r="G36" s="22"/>
      <c r="H36" s="38"/>
    </row>
    <row r="37" spans="2:8" x14ac:dyDescent="0.2">
      <c r="B37" s="43"/>
      <c r="C37" s="13"/>
      <c r="D37" s="20"/>
      <c r="E37" s="20"/>
      <c r="F37" s="15"/>
      <c r="G37" s="22"/>
      <c r="H37" s="38"/>
    </row>
    <row r="38" spans="2:8" x14ac:dyDescent="0.2">
      <c r="B38" s="53"/>
      <c r="C38" s="19"/>
      <c r="D38" s="20"/>
      <c r="E38" s="20"/>
      <c r="F38" s="15"/>
      <c r="G38" s="22"/>
      <c r="H38" s="38"/>
    </row>
    <row r="39" spans="2:8" ht="12.75" customHeight="1" x14ac:dyDescent="0.2">
      <c r="B39" s="43"/>
      <c r="C39" s="13"/>
      <c r="D39" s="20"/>
      <c r="E39" s="20"/>
      <c r="F39" s="15"/>
      <c r="G39" s="22"/>
      <c r="H39" s="38"/>
    </row>
    <row r="40" spans="2:8" s="26" customFormat="1" ht="12.75" customHeight="1" x14ac:dyDescent="0.2">
      <c r="B40" s="267"/>
      <c r="C40" s="268"/>
      <c r="D40" s="269"/>
      <c r="E40" s="270"/>
      <c r="F40" s="270"/>
      <c r="G40" s="271"/>
      <c r="H40" s="32"/>
    </row>
    <row r="41" spans="2:8" ht="12.75" customHeight="1" x14ac:dyDescent="0.2">
      <c r="B41" s="267"/>
      <c r="C41" s="278"/>
      <c r="D41" s="278"/>
      <c r="E41" s="279"/>
      <c r="F41" s="279"/>
      <c r="G41" s="280"/>
    </row>
    <row r="42" spans="2:8" ht="12.75" customHeight="1" x14ac:dyDescent="0.2">
      <c r="B42" s="267"/>
      <c r="C42" s="281"/>
      <c r="D42" s="282"/>
      <c r="E42" s="283"/>
      <c r="F42" s="283"/>
      <c r="G42" s="284"/>
    </row>
    <row r="43" spans="2:8" ht="12.75" customHeight="1" x14ac:dyDescent="0.2">
      <c r="B43" s="267"/>
      <c r="C43" s="278"/>
      <c r="D43" s="278"/>
      <c r="E43" s="279"/>
      <c r="F43" s="279"/>
      <c r="G43" s="280"/>
    </row>
    <row r="44" spans="2:8" ht="12.75" customHeight="1" x14ac:dyDescent="0.2">
      <c r="B44" s="267"/>
      <c r="C44" s="281"/>
      <c r="D44" s="293"/>
      <c r="E44" s="279"/>
      <c r="F44" s="279"/>
      <c r="G44" s="284"/>
    </row>
    <row r="45" spans="2:8" ht="12.75" customHeight="1" x14ac:dyDescent="0.2">
      <c r="B45" s="267"/>
      <c r="C45" s="278"/>
      <c r="D45" s="278"/>
      <c r="E45" s="279"/>
      <c r="F45" s="279"/>
      <c r="G45" s="280"/>
    </row>
    <row r="46" spans="2:8" ht="12.75" customHeight="1" x14ac:dyDescent="0.2">
      <c r="B46" s="272"/>
      <c r="C46" s="281"/>
      <c r="D46" s="278"/>
      <c r="E46" s="279"/>
      <c r="F46" s="279"/>
      <c r="G46" s="280"/>
    </row>
    <row r="47" spans="2:8" ht="12.75" customHeight="1" x14ac:dyDescent="0.2">
      <c r="B47" s="285"/>
      <c r="C47" s="278"/>
      <c r="D47" s="278"/>
      <c r="E47" s="279"/>
      <c r="F47" s="279"/>
      <c r="G47" s="280"/>
    </row>
    <row r="48" spans="2:8" ht="12.75" customHeight="1" x14ac:dyDescent="0.2">
      <c r="B48" s="285"/>
      <c r="C48" s="281"/>
      <c r="D48" s="282"/>
      <c r="E48" s="283"/>
      <c r="F48" s="283"/>
      <c r="G48" s="284"/>
    </row>
    <row r="49" spans="2:7" ht="12.75" customHeight="1" x14ac:dyDescent="0.2">
      <c r="B49" s="285"/>
      <c r="C49" s="278"/>
      <c r="D49" s="278"/>
      <c r="E49" s="279"/>
      <c r="F49" s="279"/>
      <c r="G49" s="280"/>
    </row>
    <row r="50" spans="2:7" ht="12.75" customHeight="1" x14ac:dyDescent="0.2">
      <c r="B50" s="285"/>
      <c r="C50" s="281"/>
      <c r="D50" s="282"/>
      <c r="E50" s="283"/>
      <c r="F50" s="283"/>
      <c r="G50" s="284"/>
    </row>
    <row r="51" spans="2:7" ht="12.75" customHeight="1" x14ac:dyDescent="0.2">
      <c r="B51" s="285"/>
      <c r="C51" s="278"/>
      <c r="D51" s="278"/>
      <c r="E51" s="279"/>
      <c r="F51" s="279"/>
      <c r="G51" s="280"/>
    </row>
    <row r="52" spans="2:7" x14ac:dyDescent="0.2">
      <c r="B52" s="285"/>
      <c r="C52" s="281"/>
      <c r="D52" s="282"/>
      <c r="E52" s="283"/>
      <c r="F52" s="283"/>
      <c r="G52" s="284"/>
    </row>
    <row r="53" spans="2:7" ht="12.75" customHeight="1" x14ac:dyDescent="0.2">
      <c r="B53" s="285"/>
      <c r="C53" s="278"/>
      <c r="D53" s="278"/>
      <c r="E53" s="279"/>
      <c r="F53" s="279"/>
      <c r="G53" s="280"/>
    </row>
    <row r="54" spans="2:7" ht="12.75" customHeight="1" x14ac:dyDescent="0.2">
      <c r="B54" s="285"/>
      <c r="C54" s="278"/>
      <c r="D54" s="294"/>
      <c r="E54" s="279"/>
      <c r="F54" s="279"/>
      <c r="G54" s="284"/>
    </row>
    <row r="55" spans="2:7" ht="12.75" customHeight="1" x14ac:dyDescent="0.2">
      <c r="B55" s="285"/>
      <c r="C55" s="278"/>
      <c r="D55" s="278"/>
      <c r="E55" s="279"/>
      <c r="F55" s="279"/>
      <c r="G55" s="280"/>
    </row>
    <row r="56" spans="2:7" ht="12.75" customHeight="1" x14ac:dyDescent="0.2">
      <c r="B56" s="291"/>
      <c r="C56" s="291"/>
      <c r="D56" s="285"/>
      <c r="E56" s="286"/>
      <c r="F56" s="286"/>
      <c r="G56" s="287"/>
    </row>
    <row r="57" spans="2:7" ht="12.75" customHeight="1" x14ac:dyDescent="0.2">
      <c r="B57" s="285"/>
      <c r="C57" s="285"/>
      <c r="D57" s="285"/>
      <c r="E57" s="286"/>
      <c r="F57" s="286"/>
      <c r="G57" s="287"/>
    </row>
    <row r="58" spans="2:7" ht="12.75" customHeight="1" x14ac:dyDescent="0.2">
      <c r="B58" s="285"/>
      <c r="C58" s="291"/>
      <c r="D58" s="289"/>
      <c r="E58" s="290"/>
      <c r="F58" s="290"/>
      <c r="G58" s="292"/>
    </row>
    <row r="59" spans="2:7" ht="12.75" customHeight="1" x14ac:dyDescent="0.2">
      <c r="B59" s="285"/>
      <c r="C59" s="285"/>
      <c r="D59" s="285"/>
      <c r="E59" s="286"/>
      <c r="F59" s="286"/>
      <c r="G59" s="287"/>
    </row>
    <row r="60" spans="2:7" ht="12.75" customHeight="1" x14ac:dyDescent="0.2">
      <c r="B60" s="285"/>
      <c r="C60" s="291"/>
      <c r="D60" s="289"/>
      <c r="E60" s="290"/>
      <c r="F60" s="290"/>
      <c r="G60" s="292"/>
    </row>
    <row r="61" spans="2:7" ht="12.75" customHeight="1" x14ac:dyDescent="0.2">
      <c r="B61" s="285"/>
      <c r="C61" s="285"/>
      <c r="D61" s="285"/>
      <c r="E61" s="286"/>
      <c r="F61" s="286"/>
      <c r="G61" s="287"/>
    </row>
    <row r="62" spans="2:7" ht="12.75" customHeight="1" x14ac:dyDescent="0.2">
      <c r="B62" s="285"/>
      <c r="C62" s="291"/>
      <c r="D62" s="289"/>
      <c r="E62" s="290"/>
      <c r="F62" s="290"/>
      <c r="G62" s="292"/>
    </row>
    <row r="63" spans="2:7" ht="12.75" customHeight="1" x14ac:dyDescent="0.2">
      <c r="B63" s="273"/>
      <c r="C63" s="44"/>
      <c r="D63" s="35"/>
      <c r="E63" s="35"/>
      <c r="F63" s="41"/>
      <c r="G63" s="102"/>
    </row>
    <row r="64" spans="2:7" ht="12.75" customHeight="1" x14ac:dyDescent="0.2">
      <c r="B64" s="273"/>
      <c r="C64" s="44"/>
      <c r="D64" s="35"/>
      <c r="E64" s="35"/>
      <c r="F64" s="41"/>
      <c r="G64" s="102"/>
    </row>
    <row r="65" spans="2:7" ht="12.75" customHeight="1" x14ac:dyDescent="0.2">
      <c r="B65" s="273"/>
      <c r="C65" s="44"/>
      <c r="D65" s="35"/>
      <c r="E65" s="35"/>
      <c r="F65" s="41"/>
      <c r="G65" s="102"/>
    </row>
    <row r="66" spans="2:7" ht="12.75" customHeight="1" x14ac:dyDescent="0.2">
      <c r="B66" s="295"/>
      <c r="C66" s="296"/>
      <c r="D66" s="297"/>
      <c r="E66" s="297"/>
      <c r="F66" s="298"/>
      <c r="G66" s="299"/>
    </row>
    <row r="67" spans="2:7" ht="20.25" customHeight="1" x14ac:dyDescent="0.2">
      <c r="B67" s="27" t="s">
        <v>16</v>
      </c>
      <c r="C67" s="357" t="s">
        <v>228</v>
      </c>
      <c r="D67" s="288"/>
      <c r="E67" s="274"/>
      <c r="F67" s="275"/>
      <c r="G67" s="276"/>
    </row>
    <row r="68" spans="2:7" x14ac:dyDescent="0.2">
      <c r="B68" s="358" t="s">
        <v>496</v>
      </c>
    </row>
  </sheetData>
  <mergeCells count="7">
    <mergeCell ref="E2:G4"/>
    <mergeCell ref="B2:D2"/>
    <mergeCell ref="B3:D3"/>
    <mergeCell ref="B4:D4"/>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8" id="{82FCE9EE-5AF1-401C-A6D8-F51D7F59CCA6}">
            <xm:f>AND(Information!$C$8=FALSE,$D10&lt;&gt;"P C Sum",$D10&lt;&gt;"PC Sum",$D10&lt;&gt;"P Sum",$D10&lt;&gt;"Prov Sum")</xm:f>
            <x14:dxf>
              <font>
                <strike val="0"/>
                <color theme="0"/>
              </font>
              <numFmt numFmtId="4" formatCode="#,##0.00"/>
            </x14:dxf>
          </x14:cfRule>
          <xm:sqref>F10:G39 G67 G40:G51 G53:G57</xm:sqref>
        </x14:conditionalFormatting>
        <x14:conditionalFormatting xmlns:xm="http://schemas.microsoft.com/office/excel/2006/main">
          <x14:cfRule type="expression" priority="1" id="{835E71C9-EC83-4F74-820C-D56753D8B705}">
            <xm:f>AND(Information!$C$8=FALSE,$D52&lt;&gt;"P C Sum",$D52&lt;&gt;"PC Sum",$D52&lt;&gt;"P Sum",$D52&lt;&gt;"Prov Sum")</xm:f>
            <x14:dxf>
              <font>
                <strike val="0"/>
                <color theme="0"/>
              </font>
              <numFmt numFmtId="4" formatCode="#,##0.00"/>
            </x14:dxf>
          </x14:cfRule>
          <xm:sqref>G52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B1:H73"/>
  <sheetViews>
    <sheetView view="pageBreakPreview" zoomScaleNormal="125" zoomScaleSheetLayoutView="100" zoomScalePageLayoutView="125" workbookViewId="0">
      <selection activeCell="I29" sqref="I29"/>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C1.3</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43"/>
      <c r="C10" s="13"/>
      <c r="D10" s="14"/>
      <c r="E10" s="14"/>
      <c r="F10" s="15"/>
      <c r="G10" s="22"/>
      <c r="H10" s="17"/>
    </row>
    <row r="11" spans="2:8" ht="25.5" x14ac:dyDescent="0.2">
      <c r="B11" s="53" t="s">
        <v>41</v>
      </c>
      <c r="C11" s="19" t="s">
        <v>42</v>
      </c>
      <c r="D11" s="20"/>
      <c r="E11" s="20"/>
      <c r="F11" s="15"/>
      <c r="G11" s="22"/>
      <c r="H11" s="38"/>
    </row>
    <row r="12" spans="2:8" x14ac:dyDescent="0.2">
      <c r="B12" s="43"/>
      <c r="C12" s="13"/>
      <c r="D12" s="20"/>
      <c r="E12" s="20"/>
      <c r="F12" s="15"/>
      <c r="G12" s="22"/>
      <c r="H12" s="38"/>
    </row>
    <row r="13" spans="2:8" x14ac:dyDescent="0.2">
      <c r="B13" s="43" t="s">
        <v>43</v>
      </c>
      <c r="C13" s="13" t="s">
        <v>44</v>
      </c>
      <c r="D13" s="20"/>
      <c r="E13" s="20"/>
      <c r="F13" s="15"/>
      <c r="G13" s="22"/>
      <c r="H13" s="38"/>
    </row>
    <row r="14" spans="2:8" x14ac:dyDescent="0.2">
      <c r="B14" s="43"/>
      <c r="C14" s="13"/>
      <c r="D14" s="20"/>
      <c r="E14" s="20"/>
      <c r="F14" s="15"/>
      <c r="G14" s="22"/>
      <c r="H14" s="38"/>
    </row>
    <row r="15" spans="2:8" x14ac:dyDescent="0.2">
      <c r="B15" s="43" t="s">
        <v>45</v>
      </c>
      <c r="C15" s="13" t="s">
        <v>47</v>
      </c>
      <c r="D15" s="20" t="s">
        <v>11</v>
      </c>
      <c r="E15" s="21">
        <v>1</v>
      </c>
      <c r="F15" s="15"/>
      <c r="G15" s="22"/>
      <c r="H15" s="39"/>
    </row>
    <row r="16" spans="2:8" x14ac:dyDescent="0.2">
      <c r="B16" s="43"/>
      <c r="C16" s="13"/>
      <c r="D16" s="20"/>
      <c r="E16" s="21"/>
      <c r="F16" s="15"/>
      <c r="G16" s="22"/>
      <c r="H16" s="39"/>
    </row>
    <row r="17" spans="2:8" x14ac:dyDescent="0.2">
      <c r="B17" s="43" t="s">
        <v>46</v>
      </c>
      <c r="C17" s="13" t="s">
        <v>48</v>
      </c>
      <c r="D17" s="20" t="s">
        <v>17</v>
      </c>
      <c r="E17" s="121">
        <f>_Duration</f>
        <v>24</v>
      </c>
      <c r="F17" s="15"/>
      <c r="G17" s="22"/>
      <c r="H17" s="39"/>
    </row>
    <row r="18" spans="2:8" x14ac:dyDescent="0.2">
      <c r="B18" s="43"/>
      <c r="C18" s="13"/>
      <c r="D18" s="20"/>
      <c r="E18" s="21"/>
      <c r="F18" s="15"/>
      <c r="G18" s="22"/>
      <c r="H18" s="38"/>
    </row>
    <row r="19" spans="2:8" ht="14.25" x14ac:dyDescent="0.2">
      <c r="B19" s="43" t="s">
        <v>49</v>
      </c>
      <c r="C19" s="13" t="s">
        <v>50</v>
      </c>
      <c r="D19" s="20" t="s">
        <v>51</v>
      </c>
      <c r="E19" s="21">
        <v>12</v>
      </c>
      <c r="F19" s="15"/>
      <c r="G19" s="22"/>
      <c r="H19" s="38"/>
    </row>
    <row r="20" spans="2:8" x14ac:dyDescent="0.2">
      <c r="B20" s="43"/>
      <c r="C20" s="13"/>
      <c r="D20" s="20"/>
      <c r="E20" s="21"/>
      <c r="F20" s="15"/>
      <c r="G20" s="22"/>
      <c r="H20" s="40"/>
    </row>
    <row r="21" spans="2:8" ht="36" x14ac:dyDescent="0.2">
      <c r="B21" s="43"/>
      <c r="C21" s="126" t="s">
        <v>295</v>
      </c>
      <c r="D21" s="20"/>
      <c r="E21" s="20"/>
      <c r="F21" s="15"/>
      <c r="G21" s="22"/>
      <c r="H21" s="38"/>
    </row>
    <row r="22" spans="2:8" x14ac:dyDescent="0.2">
      <c r="B22" s="43"/>
      <c r="C22" s="13"/>
      <c r="D22" s="20"/>
      <c r="E22" s="20"/>
      <c r="F22" s="15"/>
      <c r="G22" s="22"/>
      <c r="H22" s="38"/>
    </row>
    <row r="23" spans="2:8" x14ac:dyDescent="0.2">
      <c r="B23" s="43"/>
      <c r="C23" s="13"/>
      <c r="D23" s="20"/>
      <c r="E23" s="20"/>
      <c r="F23" s="15"/>
      <c r="G23" s="22"/>
      <c r="H23" s="38"/>
    </row>
    <row r="24" spans="2:8" x14ac:dyDescent="0.2">
      <c r="B24" s="43"/>
      <c r="C24" s="13"/>
      <c r="D24" s="20"/>
      <c r="E24" s="20"/>
      <c r="F24" s="15"/>
      <c r="G24" s="22"/>
      <c r="H24" s="38"/>
    </row>
    <row r="25" spans="2:8" x14ac:dyDescent="0.2">
      <c r="B25" s="43"/>
      <c r="C25" s="13"/>
      <c r="D25" s="20"/>
      <c r="E25" s="20"/>
      <c r="F25" s="15"/>
      <c r="G25" s="22"/>
      <c r="H25" s="38"/>
    </row>
    <row r="26" spans="2:8" x14ac:dyDescent="0.2">
      <c r="B26" s="43"/>
      <c r="C26" s="13"/>
      <c r="D26" s="20"/>
      <c r="E26" s="20"/>
      <c r="F26" s="15"/>
      <c r="G26" s="22"/>
      <c r="H26" s="38"/>
    </row>
    <row r="27" spans="2:8" x14ac:dyDescent="0.2">
      <c r="B27" s="43"/>
      <c r="C27" s="13"/>
      <c r="D27" s="20"/>
      <c r="E27" s="20"/>
      <c r="F27" s="15"/>
      <c r="G27" s="22"/>
      <c r="H27" s="38"/>
    </row>
    <row r="28" spans="2:8" x14ac:dyDescent="0.2">
      <c r="B28" s="43"/>
      <c r="C28" s="13"/>
      <c r="D28" s="20"/>
      <c r="E28" s="20"/>
      <c r="F28" s="15"/>
      <c r="G28" s="22"/>
      <c r="H28" s="38"/>
    </row>
    <row r="29" spans="2:8" x14ac:dyDescent="0.2">
      <c r="B29" s="43"/>
      <c r="C29" s="13"/>
      <c r="D29" s="20"/>
      <c r="E29" s="20"/>
      <c r="F29" s="15"/>
      <c r="G29" s="22"/>
      <c r="H29" s="38"/>
    </row>
    <row r="30" spans="2:8" x14ac:dyDescent="0.2">
      <c r="B30" s="43"/>
      <c r="C30" s="13"/>
      <c r="D30" s="20"/>
      <c r="E30" s="20"/>
      <c r="F30" s="15"/>
      <c r="G30" s="22"/>
      <c r="H30" s="38"/>
    </row>
    <row r="31" spans="2:8" x14ac:dyDescent="0.2">
      <c r="B31" s="43"/>
      <c r="C31" s="13"/>
      <c r="D31" s="20"/>
      <c r="E31" s="20"/>
      <c r="F31" s="15"/>
      <c r="G31" s="22"/>
      <c r="H31" s="38"/>
    </row>
    <row r="32" spans="2:8" x14ac:dyDescent="0.2">
      <c r="B32" s="43"/>
      <c r="C32" s="13"/>
      <c r="D32" s="20"/>
      <c r="E32" s="20"/>
      <c r="F32" s="15"/>
      <c r="G32" s="22"/>
      <c r="H32" s="38"/>
    </row>
    <row r="33" spans="2:8" x14ac:dyDescent="0.2">
      <c r="B33" s="43"/>
      <c r="C33" s="13"/>
      <c r="D33" s="20"/>
      <c r="E33" s="20"/>
      <c r="F33" s="15"/>
      <c r="G33" s="22"/>
      <c r="H33" s="38"/>
    </row>
    <row r="34" spans="2:8" x14ac:dyDescent="0.2">
      <c r="B34" s="43"/>
      <c r="C34" s="13"/>
      <c r="D34" s="20"/>
      <c r="E34" s="20"/>
      <c r="F34" s="15"/>
      <c r="G34" s="22"/>
      <c r="H34" s="38"/>
    </row>
    <row r="35" spans="2:8" x14ac:dyDescent="0.2">
      <c r="B35" s="43"/>
      <c r="C35" s="13"/>
      <c r="D35" s="20"/>
      <c r="E35" s="20"/>
      <c r="F35" s="15"/>
      <c r="G35" s="22"/>
      <c r="H35" s="38"/>
    </row>
    <row r="36" spans="2:8" x14ac:dyDescent="0.2">
      <c r="B36" s="43"/>
      <c r="C36" s="13"/>
      <c r="D36" s="20"/>
      <c r="E36" s="20"/>
      <c r="F36" s="15"/>
      <c r="G36" s="22"/>
      <c r="H36" s="38"/>
    </row>
    <row r="37" spans="2:8" x14ac:dyDescent="0.2">
      <c r="B37" s="43"/>
      <c r="C37" s="13"/>
      <c r="D37" s="20"/>
      <c r="E37" s="20"/>
      <c r="F37" s="15"/>
      <c r="G37" s="22"/>
      <c r="H37" s="38"/>
    </row>
    <row r="38" spans="2:8" x14ac:dyDescent="0.2">
      <c r="B38" s="43"/>
      <c r="C38" s="13"/>
      <c r="D38" s="20"/>
      <c r="E38" s="20"/>
      <c r="F38" s="15"/>
      <c r="G38" s="22"/>
      <c r="H38" s="38"/>
    </row>
    <row r="39" spans="2:8" x14ac:dyDescent="0.2">
      <c r="B39" s="43"/>
      <c r="C39" s="13"/>
      <c r="D39" s="20"/>
      <c r="E39" s="20"/>
      <c r="F39" s="15"/>
      <c r="G39" s="22"/>
      <c r="H39" s="38"/>
    </row>
    <row r="40" spans="2:8" x14ac:dyDescent="0.2">
      <c r="B40" s="43"/>
      <c r="C40" s="13"/>
      <c r="D40" s="20"/>
      <c r="E40" s="20"/>
      <c r="F40" s="15"/>
      <c r="G40" s="22"/>
      <c r="H40" s="38"/>
    </row>
    <row r="41" spans="2:8" x14ac:dyDescent="0.2">
      <c r="B41" s="43"/>
      <c r="C41" s="13"/>
      <c r="D41" s="20"/>
      <c r="E41" s="20"/>
      <c r="F41" s="15"/>
      <c r="G41" s="22"/>
      <c r="H41" s="38"/>
    </row>
    <row r="42" spans="2:8" x14ac:dyDescent="0.2">
      <c r="B42" s="43"/>
      <c r="C42" s="13"/>
      <c r="D42" s="20"/>
      <c r="E42" s="20"/>
      <c r="F42" s="15"/>
      <c r="G42" s="22"/>
      <c r="H42" s="38"/>
    </row>
    <row r="43" spans="2:8" x14ac:dyDescent="0.2">
      <c r="B43" s="43"/>
      <c r="C43" s="13"/>
      <c r="D43" s="20"/>
      <c r="E43" s="20"/>
      <c r="F43" s="15"/>
      <c r="G43" s="22"/>
      <c r="H43" s="38"/>
    </row>
    <row r="44" spans="2:8" x14ac:dyDescent="0.2">
      <c r="B44" s="43"/>
      <c r="C44" s="13"/>
      <c r="D44" s="20"/>
      <c r="E44" s="20"/>
      <c r="F44" s="15"/>
      <c r="G44" s="22"/>
      <c r="H44" s="38"/>
    </row>
    <row r="45" spans="2:8" x14ac:dyDescent="0.2">
      <c r="B45" s="43"/>
      <c r="C45" s="13"/>
      <c r="D45" s="20"/>
      <c r="E45" s="20"/>
      <c r="F45" s="15"/>
      <c r="G45" s="22"/>
      <c r="H45" s="38"/>
    </row>
    <row r="46" spans="2:8" x14ac:dyDescent="0.2">
      <c r="B46" s="43"/>
      <c r="C46" s="13"/>
      <c r="D46" s="20"/>
      <c r="E46" s="20"/>
      <c r="F46" s="15"/>
      <c r="G46" s="22"/>
      <c r="H46" s="38"/>
    </row>
    <row r="47" spans="2:8" x14ac:dyDescent="0.2">
      <c r="B47" s="43"/>
      <c r="C47" s="13"/>
      <c r="D47" s="20"/>
      <c r="E47" s="20"/>
      <c r="F47" s="15"/>
      <c r="G47" s="22"/>
      <c r="H47" s="38"/>
    </row>
    <row r="48" spans="2:8" x14ac:dyDescent="0.2">
      <c r="B48" s="43"/>
      <c r="C48" s="13"/>
      <c r="D48" s="20"/>
      <c r="E48" s="20"/>
      <c r="F48" s="15"/>
      <c r="G48" s="22"/>
      <c r="H48" s="38"/>
    </row>
    <row r="49" spans="2:8" x14ac:dyDescent="0.2">
      <c r="B49" s="43"/>
      <c r="C49" s="13"/>
      <c r="D49" s="20"/>
      <c r="E49" s="20"/>
      <c r="F49" s="15"/>
      <c r="G49" s="22"/>
      <c r="H49" s="38"/>
    </row>
    <row r="50" spans="2:8" x14ac:dyDescent="0.2">
      <c r="B50" s="43"/>
      <c r="C50" s="13"/>
      <c r="D50" s="20"/>
      <c r="E50" s="20"/>
      <c r="F50" s="15"/>
      <c r="G50" s="22"/>
      <c r="H50" s="38"/>
    </row>
    <row r="51" spans="2:8" x14ac:dyDescent="0.2">
      <c r="B51" s="43"/>
      <c r="C51" s="13"/>
      <c r="D51" s="20"/>
      <c r="E51" s="20"/>
      <c r="F51" s="15"/>
      <c r="G51" s="22"/>
      <c r="H51" s="38"/>
    </row>
    <row r="52" spans="2:8" x14ac:dyDescent="0.2">
      <c r="B52" s="43"/>
      <c r="C52" s="13"/>
      <c r="D52" s="20"/>
      <c r="E52" s="20"/>
      <c r="F52" s="15"/>
      <c r="G52" s="22"/>
      <c r="H52" s="38"/>
    </row>
    <row r="53" spans="2:8" x14ac:dyDescent="0.2">
      <c r="B53" s="43"/>
      <c r="C53" s="13"/>
      <c r="D53" s="20"/>
      <c r="E53" s="20"/>
      <c r="F53" s="15"/>
      <c r="G53" s="22"/>
      <c r="H53" s="38"/>
    </row>
    <row r="54" spans="2:8" x14ac:dyDescent="0.2">
      <c r="B54" s="43"/>
      <c r="C54" s="13"/>
      <c r="D54" s="20"/>
      <c r="E54" s="20"/>
      <c r="F54" s="15"/>
      <c r="G54" s="22"/>
      <c r="H54" s="38"/>
    </row>
    <row r="55" spans="2:8" x14ac:dyDescent="0.2">
      <c r="B55" s="43"/>
      <c r="C55" s="13"/>
      <c r="D55" s="20"/>
      <c r="E55" s="20"/>
      <c r="F55" s="15"/>
      <c r="G55" s="22"/>
      <c r="H55" s="38"/>
    </row>
    <row r="56" spans="2:8" x14ac:dyDescent="0.2">
      <c r="B56" s="43"/>
      <c r="C56" s="13"/>
      <c r="D56" s="20"/>
      <c r="E56" s="20"/>
      <c r="F56" s="15"/>
      <c r="G56" s="22"/>
      <c r="H56" s="38"/>
    </row>
    <row r="57" spans="2:8" x14ac:dyDescent="0.2">
      <c r="B57" s="43"/>
      <c r="C57" s="13"/>
      <c r="D57" s="20"/>
      <c r="E57" s="20"/>
      <c r="F57" s="15"/>
      <c r="G57" s="22"/>
      <c r="H57" s="38"/>
    </row>
    <row r="58" spans="2:8" x14ac:dyDescent="0.2">
      <c r="B58" s="43"/>
      <c r="C58" s="13"/>
      <c r="D58" s="20"/>
      <c r="E58" s="20"/>
      <c r="F58" s="15"/>
      <c r="G58" s="22"/>
      <c r="H58" s="38"/>
    </row>
    <row r="59" spans="2:8" x14ac:dyDescent="0.2">
      <c r="B59" s="43"/>
      <c r="C59" s="13"/>
      <c r="D59" s="20"/>
      <c r="E59" s="20"/>
      <c r="F59" s="15"/>
      <c r="G59" s="22"/>
      <c r="H59" s="38"/>
    </row>
    <row r="60" spans="2:8" x14ac:dyDescent="0.2">
      <c r="B60" s="43"/>
      <c r="C60" s="13"/>
      <c r="D60" s="20"/>
      <c r="E60" s="20"/>
      <c r="F60" s="15"/>
      <c r="G60" s="22"/>
      <c r="H60" s="38"/>
    </row>
    <row r="61" spans="2:8" x14ac:dyDescent="0.2">
      <c r="B61" s="43"/>
      <c r="C61" s="13"/>
      <c r="D61" s="20"/>
      <c r="E61" s="20"/>
      <c r="F61" s="15"/>
      <c r="G61" s="22"/>
      <c r="H61" s="38"/>
    </row>
    <row r="62" spans="2:8" x14ac:dyDescent="0.2">
      <c r="B62" s="43"/>
      <c r="C62" s="13"/>
      <c r="D62" s="20"/>
      <c r="E62" s="20"/>
      <c r="F62" s="15"/>
      <c r="G62" s="22"/>
      <c r="H62" s="38"/>
    </row>
    <row r="63" spans="2:8" x14ac:dyDescent="0.2">
      <c r="B63" s="43"/>
      <c r="C63" s="13"/>
      <c r="D63" s="20"/>
      <c r="E63" s="20"/>
      <c r="F63" s="15"/>
      <c r="G63" s="22"/>
      <c r="H63" s="38"/>
    </row>
    <row r="64" spans="2:8" x14ac:dyDescent="0.2">
      <c r="B64" s="43"/>
      <c r="C64" s="13"/>
      <c r="D64" s="20"/>
      <c r="E64" s="20"/>
      <c r="F64" s="15"/>
      <c r="G64" s="22"/>
      <c r="H64" s="38"/>
    </row>
    <row r="65" spans="2:8" x14ac:dyDescent="0.2">
      <c r="B65" s="43"/>
      <c r="C65" s="13"/>
      <c r="D65" s="20"/>
      <c r="E65" s="20"/>
      <c r="F65" s="15"/>
      <c r="G65" s="22"/>
      <c r="H65" s="38"/>
    </row>
    <row r="66" spans="2:8" x14ac:dyDescent="0.2">
      <c r="B66" s="43"/>
      <c r="C66" s="13"/>
      <c r="D66" s="20"/>
      <c r="E66" s="20"/>
      <c r="F66" s="15"/>
      <c r="G66" s="22"/>
      <c r="H66" s="38"/>
    </row>
    <row r="67" spans="2:8" x14ac:dyDescent="0.2">
      <c r="B67" s="43"/>
      <c r="C67" s="13"/>
      <c r="D67" s="20"/>
      <c r="E67" s="20"/>
      <c r="F67" s="15"/>
      <c r="G67" s="22"/>
      <c r="H67" s="38"/>
    </row>
    <row r="68" spans="2:8" x14ac:dyDescent="0.2">
      <c r="B68" s="43"/>
      <c r="C68" s="13"/>
      <c r="D68" s="20"/>
      <c r="E68" s="20"/>
      <c r="F68" s="15"/>
      <c r="G68" s="22"/>
      <c r="H68" s="38"/>
    </row>
    <row r="69" spans="2:8" x14ac:dyDescent="0.2">
      <c r="B69" s="43"/>
      <c r="C69" s="13"/>
      <c r="D69" s="20"/>
      <c r="E69" s="20"/>
      <c r="F69" s="15"/>
      <c r="G69" s="22"/>
      <c r="H69" s="38"/>
    </row>
    <row r="70" spans="2:8" x14ac:dyDescent="0.2">
      <c r="B70" s="43"/>
      <c r="C70" s="13"/>
      <c r="D70" s="20"/>
      <c r="E70" s="20"/>
      <c r="F70" s="15"/>
      <c r="G70" s="22"/>
      <c r="H70" s="38"/>
    </row>
    <row r="71" spans="2:8" x14ac:dyDescent="0.2">
      <c r="B71" s="43"/>
      <c r="C71" s="13"/>
      <c r="D71" s="20"/>
      <c r="E71" s="20"/>
      <c r="F71" s="15"/>
      <c r="G71" s="22"/>
      <c r="H71" s="38"/>
    </row>
    <row r="72" spans="2:8" x14ac:dyDescent="0.2">
      <c r="B72" s="43"/>
      <c r="C72" s="13"/>
      <c r="D72" s="20"/>
      <c r="E72" s="20"/>
      <c r="F72" s="15"/>
      <c r="G72" s="22"/>
      <c r="H72" s="38"/>
    </row>
    <row r="73" spans="2:8" s="26" customFormat="1" ht="24.95" customHeight="1" x14ac:dyDescent="0.2">
      <c r="B73" s="27" t="str">
        <f>B11</f>
        <v>C1.3</v>
      </c>
      <c r="C73" s="28" t="e">
        <f>"TOTAL CARRIED FORWARD"&amp;IF(G73=G$1," TO SUMMARY (Page C"&amp;Page_A&amp;")","")</f>
        <v>#REF!</v>
      </c>
      <c r="D73" s="29"/>
      <c r="E73" s="30"/>
      <c r="F73" s="29"/>
      <c r="G73" s="198"/>
      <c r="H73" s="3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F10:G72</xm:sqref>
        </x14:conditionalFormatting>
        <x14:conditionalFormatting xmlns:xm="http://schemas.microsoft.com/office/excel/2006/main">
          <x14:cfRule type="expression" priority="1" id="{C7D1F558-87B7-4ADF-854A-E6E4D09349A3}">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H58"/>
  <sheetViews>
    <sheetView view="pageBreakPreview" topLeftCell="A22" zoomScale="85" zoomScaleNormal="100" zoomScaleSheetLayoutView="85" zoomScalePageLayoutView="125" workbookViewId="0">
      <selection activeCell="J39" sqref="J39"/>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C1.5</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12"/>
      <c r="C10" s="13"/>
      <c r="D10" s="14"/>
      <c r="E10" s="14"/>
      <c r="F10" s="15"/>
      <c r="G10" s="22"/>
      <c r="H10" s="17"/>
    </row>
    <row r="11" spans="2:8" x14ac:dyDescent="0.2">
      <c r="B11" s="53" t="s">
        <v>315</v>
      </c>
      <c r="C11" s="19" t="s">
        <v>52</v>
      </c>
      <c r="D11" s="20"/>
      <c r="E11" s="20"/>
      <c r="F11" s="15"/>
      <c r="G11" s="22"/>
      <c r="H11" s="38"/>
    </row>
    <row r="12" spans="2:8" x14ac:dyDescent="0.2">
      <c r="B12" s="43"/>
      <c r="C12" s="13"/>
      <c r="D12" s="20"/>
      <c r="E12" s="20"/>
      <c r="F12" s="15"/>
      <c r="G12" s="22"/>
      <c r="H12" s="38"/>
    </row>
    <row r="13" spans="2:8" x14ac:dyDescent="0.2">
      <c r="B13" s="43"/>
      <c r="C13" s="13"/>
      <c r="D13" s="20"/>
      <c r="E13" s="21"/>
      <c r="F13" s="15"/>
      <c r="G13" s="22"/>
    </row>
    <row r="14" spans="2:8" x14ac:dyDescent="0.2">
      <c r="B14" s="43" t="s">
        <v>53</v>
      </c>
      <c r="C14" s="25" t="s">
        <v>54</v>
      </c>
      <c r="D14" s="20" t="s">
        <v>17</v>
      </c>
      <c r="E14" s="21">
        <f>_Duration</f>
        <v>24</v>
      </c>
      <c r="F14" s="15"/>
      <c r="G14" s="22"/>
    </row>
    <row r="15" spans="2:8" x14ac:dyDescent="0.2">
      <c r="B15" s="43"/>
      <c r="C15" s="25"/>
      <c r="D15" s="20"/>
      <c r="E15" s="21"/>
      <c r="F15" s="15"/>
      <c r="G15" s="22"/>
    </row>
    <row r="16" spans="2:8" x14ac:dyDescent="0.2">
      <c r="B16" s="43" t="s">
        <v>55</v>
      </c>
      <c r="C16" s="13" t="s">
        <v>56</v>
      </c>
      <c r="D16" s="20"/>
      <c r="E16" s="21"/>
      <c r="F16" s="15"/>
      <c r="G16" s="22"/>
      <c r="H16" s="38"/>
    </row>
    <row r="17" spans="2:8" x14ac:dyDescent="0.2">
      <c r="B17" s="43"/>
      <c r="C17" s="13"/>
      <c r="D17" s="20"/>
      <c r="E17" s="21"/>
      <c r="F17" s="15"/>
      <c r="G17" s="22"/>
      <c r="H17" s="38"/>
    </row>
    <row r="18" spans="2:8" x14ac:dyDescent="0.2">
      <c r="B18" s="43" t="s">
        <v>57</v>
      </c>
      <c r="C18" s="13" t="s">
        <v>62</v>
      </c>
      <c r="D18" s="20"/>
      <c r="E18" s="20"/>
      <c r="F18" s="15"/>
      <c r="G18" s="22"/>
      <c r="H18" s="38"/>
    </row>
    <row r="19" spans="2:8" x14ac:dyDescent="0.2">
      <c r="B19" s="43"/>
      <c r="C19" s="13"/>
      <c r="D19" s="20"/>
      <c r="E19" s="20"/>
      <c r="F19" s="15"/>
      <c r="G19" s="22"/>
      <c r="H19" s="38"/>
    </row>
    <row r="20" spans="2:8" ht="25.5" x14ac:dyDescent="0.2">
      <c r="B20" s="43" t="s">
        <v>34</v>
      </c>
      <c r="C20" s="13" t="s">
        <v>323</v>
      </c>
      <c r="D20" s="20" t="s">
        <v>33</v>
      </c>
      <c r="E20" s="20">
        <v>500</v>
      </c>
      <c r="F20" s="15"/>
      <c r="G20" s="22"/>
      <c r="H20" s="38"/>
    </row>
    <row r="21" spans="2:8" x14ac:dyDescent="0.2">
      <c r="B21" s="43"/>
      <c r="C21" s="13"/>
      <c r="D21" s="20"/>
      <c r="E21" s="20"/>
      <c r="F21" s="15"/>
      <c r="G21" s="22"/>
      <c r="H21" s="38"/>
    </row>
    <row r="22" spans="2:8" ht="25.5" x14ac:dyDescent="0.2">
      <c r="B22" s="43" t="s">
        <v>35</v>
      </c>
      <c r="C22" s="13" t="s">
        <v>324</v>
      </c>
      <c r="D22" s="20" t="s">
        <v>33</v>
      </c>
      <c r="E22" s="20">
        <v>500</v>
      </c>
      <c r="F22" s="15"/>
      <c r="G22" s="22"/>
      <c r="H22" s="38"/>
    </row>
    <row r="23" spans="2:8" x14ac:dyDescent="0.2">
      <c r="B23" s="43"/>
      <c r="C23" s="13"/>
      <c r="D23" s="20"/>
      <c r="E23" s="20"/>
      <c r="F23" s="15"/>
      <c r="G23" s="22"/>
      <c r="H23" s="38"/>
    </row>
    <row r="24" spans="2:8" x14ac:dyDescent="0.2">
      <c r="B24" s="43" t="s">
        <v>58</v>
      </c>
      <c r="C24" s="13" t="s">
        <v>63</v>
      </c>
      <c r="D24" s="20" t="s">
        <v>33</v>
      </c>
      <c r="E24" s="20">
        <v>80</v>
      </c>
      <c r="F24" s="15"/>
      <c r="G24" s="22"/>
      <c r="H24" s="38"/>
    </row>
    <row r="25" spans="2:8" x14ac:dyDescent="0.2">
      <c r="B25" s="43"/>
      <c r="C25" s="13"/>
      <c r="D25" s="20"/>
      <c r="E25" s="20"/>
      <c r="F25" s="15"/>
      <c r="G25" s="22"/>
      <c r="H25" s="38"/>
    </row>
    <row r="26" spans="2:8" x14ac:dyDescent="0.2">
      <c r="B26" s="43" t="s">
        <v>59</v>
      </c>
      <c r="C26" s="13" t="s">
        <v>64</v>
      </c>
      <c r="D26" s="20" t="s">
        <v>101</v>
      </c>
      <c r="E26" s="20">
        <v>2900</v>
      </c>
      <c r="F26" s="15"/>
      <c r="G26" s="22"/>
      <c r="H26" s="38"/>
    </row>
    <row r="27" spans="2:8" x14ac:dyDescent="0.2">
      <c r="B27" s="43"/>
      <c r="C27" s="13"/>
      <c r="D27" s="20"/>
      <c r="E27" s="20"/>
      <c r="F27" s="15"/>
      <c r="G27" s="22"/>
      <c r="H27" s="38"/>
    </row>
    <row r="28" spans="2:8" s="266" customFormat="1" x14ac:dyDescent="0.2">
      <c r="B28" s="260" t="s">
        <v>60</v>
      </c>
      <c r="C28" s="261" t="s">
        <v>65</v>
      </c>
      <c r="D28" s="262" t="s">
        <v>101</v>
      </c>
      <c r="E28" s="262">
        <v>600</v>
      </c>
      <c r="F28" s="263"/>
      <c r="G28" s="264"/>
      <c r="H28" s="265"/>
    </row>
    <row r="29" spans="2:8" x14ac:dyDescent="0.2">
      <c r="B29" s="43"/>
      <c r="C29" s="98"/>
      <c r="D29" s="20"/>
      <c r="E29" s="20"/>
      <c r="F29" s="15"/>
      <c r="G29" s="22"/>
      <c r="H29" s="38"/>
    </row>
    <row r="30" spans="2:8" x14ac:dyDescent="0.2">
      <c r="B30" s="101" t="s">
        <v>422</v>
      </c>
      <c r="C30" s="128" t="s">
        <v>423</v>
      </c>
      <c r="D30" s="67"/>
      <c r="E30" s="20"/>
      <c r="F30" s="15"/>
      <c r="G30" s="22"/>
      <c r="H30" s="38"/>
    </row>
    <row r="31" spans="2:8" x14ac:dyDescent="0.2">
      <c r="B31" s="101"/>
      <c r="C31" s="128"/>
      <c r="D31" s="67"/>
      <c r="E31" s="20"/>
      <c r="F31" s="15"/>
      <c r="G31" s="22"/>
      <c r="H31" s="38"/>
    </row>
    <row r="32" spans="2:8" x14ac:dyDescent="0.2">
      <c r="B32" s="101" t="s">
        <v>35</v>
      </c>
      <c r="C32" s="128" t="s">
        <v>492</v>
      </c>
      <c r="D32" s="67" t="s">
        <v>6</v>
      </c>
      <c r="E32" s="20">
        <v>50</v>
      </c>
      <c r="F32" s="15"/>
      <c r="G32" s="22"/>
      <c r="H32" s="38"/>
    </row>
    <row r="33" spans="2:8" x14ac:dyDescent="0.2">
      <c r="B33" s="101"/>
      <c r="C33" s="128"/>
      <c r="D33" s="67"/>
      <c r="E33" s="20"/>
      <c r="F33" s="15"/>
      <c r="G33" s="22"/>
      <c r="H33" s="38"/>
    </row>
    <row r="34" spans="2:8" x14ac:dyDescent="0.2">
      <c r="B34" s="101" t="s">
        <v>40</v>
      </c>
      <c r="C34" s="128" t="s">
        <v>493</v>
      </c>
      <c r="D34" s="67" t="s">
        <v>6</v>
      </c>
      <c r="E34" s="20">
        <v>50</v>
      </c>
      <c r="F34" s="15"/>
      <c r="G34" s="22"/>
      <c r="H34" s="38"/>
    </row>
    <row r="35" spans="2:8" x14ac:dyDescent="0.2">
      <c r="B35" s="43"/>
      <c r="C35" s="24"/>
      <c r="D35" s="20"/>
      <c r="E35" s="20"/>
      <c r="F35" s="15"/>
      <c r="G35" s="22"/>
      <c r="H35" s="38"/>
    </row>
    <row r="36" spans="2:8" x14ac:dyDescent="0.2">
      <c r="B36" s="43" t="s">
        <v>61</v>
      </c>
      <c r="C36" s="13" t="s">
        <v>68</v>
      </c>
      <c r="D36" s="20" t="s">
        <v>17</v>
      </c>
      <c r="E36" s="20">
        <f>_Duration*2/3</f>
        <v>16</v>
      </c>
      <c r="F36" s="15"/>
      <c r="G36" s="22"/>
      <c r="H36" s="38"/>
    </row>
    <row r="37" spans="2:8" x14ac:dyDescent="0.2">
      <c r="B37" s="43"/>
      <c r="C37" s="13"/>
      <c r="D37" s="20"/>
      <c r="E37" s="20"/>
      <c r="F37" s="15"/>
      <c r="G37" s="22"/>
      <c r="H37" s="38"/>
    </row>
    <row r="38" spans="2:8" x14ac:dyDescent="0.2">
      <c r="B38" s="211" t="s">
        <v>347</v>
      </c>
      <c r="C38" s="212" t="s">
        <v>340</v>
      </c>
      <c r="D38" s="213"/>
      <c r="E38" s="21"/>
      <c r="F38" s="15"/>
      <c r="G38" s="22"/>
      <c r="H38" s="38"/>
    </row>
    <row r="39" spans="2:8" x14ac:dyDescent="0.2">
      <c r="B39" s="214"/>
      <c r="C39" s="212"/>
      <c r="D39" s="213"/>
      <c r="E39" s="21"/>
      <c r="F39" s="15"/>
      <c r="G39" s="22"/>
      <c r="H39" s="38"/>
    </row>
    <row r="40" spans="2:8" x14ac:dyDescent="0.2">
      <c r="B40" s="214"/>
      <c r="C40" s="212" t="s">
        <v>341</v>
      </c>
      <c r="D40" s="213" t="s">
        <v>342</v>
      </c>
      <c r="E40" s="149">
        <v>470</v>
      </c>
      <c r="F40" s="15"/>
      <c r="G40" s="22"/>
      <c r="H40" s="38"/>
    </row>
    <row r="41" spans="2:8" x14ac:dyDescent="0.2">
      <c r="B41" s="214"/>
      <c r="C41" s="212"/>
      <c r="D41" s="213"/>
      <c r="E41" s="149"/>
      <c r="F41" s="15"/>
      <c r="G41" s="22"/>
      <c r="H41" s="38"/>
    </row>
    <row r="42" spans="2:8" ht="24" x14ac:dyDescent="0.2">
      <c r="B42" s="214"/>
      <c r="C42" s="212" t="s">
        <v>343</v>
      </c>
      <c r="D42" s="213" t="s">
        <v>342</v>
      </c>
      <c r="E42" s="149">
        <v>800</v>
      </c>
      <c r="F42" s="15"/>
      <c r="G42" s="22"/>
      <c r="H42" s="38"/>
    </row>
    <row r="43" spans="2:8" x14ac:dyDescent="0.2">
      <c r="B43" s="214"/>
      <c r="C43" s="212"/>
      <c r="D43" s="213"/>
      <c r="E43" s="149"/>
      <c r="F43" s="15"/>
      <c r="G43" s="22"/>
      <c r="H43" s="38"/>
    </row>
    <row r="44" spans="2:8" x14ac:dyDescent="0.2">
      <c r="B44" s="214"/>
      <c r="C44" s="212" t="s">
        <v>344</v>
      </c>
      <c r="D44" s="213"/>
      <c r="E44" s="149"/>
      <c r="F44" s="15"/>
      <c r="G44" s="22"/>
      <c r="H44" s="38"/>
    </row>
    <row r="45" spans="2:8" x14ac:dyDescent="0.2">
      <c r="B45" s="214"/>
      <c r="C45" s="212"/>
      <c r="D45" s="213"/>
      <c r="E45" s="149"/>
      <c r="F45" s="15"/>
      <c r="G45" s="22"/>
      <c r="H45" s="38"/>
    </row>
    <row r="46" spans="2:8" ht="24" x14ac:dyDescent="0.2">
      <c r="B46" s="214"/>
      <c r="C46" s="212" t="s">
        <v>345</v>
      </c>
      <c r="D46" s="213" t="s">
        <v>342</v>
      </c>
      <c r="E46" s="149">
        <v>300</v>
      </c>
      <c r="F46" s="15"/>
      <c r="G46" s="22"/>
      <c r="H46" s="38"/>
    </row>
    <row r="47" spans="2:8" x14ac:dyDescent="0.2">
      <c r="B47" s="214"/>
      <c r="C47" s="212"/>
      <c r="D47" s="213"/>
      <c r="E47" s="149"/>
      <c r="F47" s="15"/>
      <c r="G47" s="22"/>
      <c r="H47" s="38"/>
    </row>
    <row r="48" spans="2:8" ht="24" x14ac:dyDescent="0.2">
      <c r="B48" s="214"/>
      <c r="C48" s="212" t="s">
        <v>346</v>
      </c>
      <c r="D48" s="213" t="s">
        <v>342</v>
      </c>
      <c r="E48" s="149">
        <v>900</v>
      </c>
      <c r="F48" s="15"/>
      <c r="G48" s="22"/>
      <c r="H48" s="38"/>
    </row>
    <row r="49" spans="2:8" x14ac:dyDescent="0.2">
      <c r="B49" s="43"/>
      <c r="C49" s="13"/>
      <c r="D49" s="20"/>
      <c r="E49" s="20"/>
      <c r="F49" s="15"/>
      <c r="G49" s="22"/>
      <c r="H49" s="38"/>
    </row>
    <row r="50" spans="2:8" x14ac:dyDescent="0.2">
      <c r="B50" s="43"/>
      <c r="C50" s="13"/>
      <c r="D50" s="20"/>
      <c r="E50" s="20"/>
      <c r="F50" s="15"/>
      <c r="G50" s="22"/>
      <c r="H50" s="38"/>
    </row>
    <row r="51" spans="2:8" x14ac:dyDescent="0.2">
      <c r="B51" s="43"/>
      <c r="C51" s="13"/>
      <c r="D51" s="20"/>
      <c r="E51" s="20"/>
      <c r="F51" s="15"/>
      <c r="G51" s="22"/>
      <c r="H51" s="38"/>
    </row>
    <row r="52" spans="2:8" x14ac:dyDescent="0.2">
      <c r="B52" s="43"/>
      <c r="C52" s="13"/>
      <c r="D52" s="20"/>
      <c r="E52" s="20"/>
      <c r="F52" s="15"/>
      <c r="G52" s="22"/>
      <c r="H52" s="38"/>
    </row>
    <row r="53" spans="2:8" x14ac:dyDescent="0.2">
      <c r="B53" s="43"/>
      <c r="C53" s="13"/>
      <c r="D53" s="20"/>
      <c r="E53" s="20"/>
      <c r="F53" s="15"/>
      <c r="G53" s="22"/>
      <c r="H53" s="38"/>
    </row>
    <row r="54" spans="2:8" x14ac:dyDescent="0.2">
      <c r="B54" s="43"/>
      <c r="C54" s="13"/>
      <c r="D54" s="20"/>
      <c r="E54" s="20"/>
      <c r="F54" s="15"/>
      <c r="G54" s="22"/>
      <c r="H54" s="38"/>
    </row>
    <row r="55" spans="2:8" x14ac:dyDescent="0.2">
      <c r="B55" s="43"/>
      <c r="C55" s="13"/>
      <c r="D55" s="20"/>
      <c r="E55" s="20"/>
      <c r="F55" s="15"/>
      <c r="G55" s="22"/>
      <c r="H55" s="38"/>
    </row>
    <row r="56" spans="2:8" x14ac:dyDescent="0.2">
      <c r="B56" s="43"/>
      <c r="C56" s="13"/>
      <c r="D56" s="20"/>
      <c r="E56" s="20"/>
      <c r="F56" s="15"/>
      <c r="G56" s="22"/>
      <c r="H56" s="38"/>
    </row>
    <row r="57" spans="2:8" x14ac:dyDescent="0.2">
      <c r="B57" s="43"/>
      <c r="C57" s="13"/>
      <c r="D57" s="20"/>
      <c r="E57" s="20"/>
      <c r="F57" s="15"/>
      <c r="G57" s="22"/>
      <c r="H57" s="38"/>
    </row>
    <row r="58" spans="2:8" s="26" customFormat="1" ht="20.100000000000001" customHeight="1" x14ac:dyDescent="0.2">
      <c r="B58" s="62" t="str">
        <f>$B$11</f>
        <v>C1.5</v>
      </c>
      <c r="C58" s="28" t="e">
        <f>"TOTAL CARRIED FORWARD"&amp;IF(G58=G$1," TO SUMMARY (Page C"&amp;Page_A&amp;")","")</f>
        <v>#REF!</v>
      </c>
      <c r="D58" s="29"/>
      <c r="E58" s="30"/>
      <c r="F58" s="29"/>
      <c r="G58" s="198"/>
      <c r="H58" s="3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40"/>
  <sheetViews>
    <sheetView view="pageBreakPreview" topLeftCell="A5" zoomScaleNormal="125" zoomScaleSheetLayoutView="100" zoomScalePageLayoutView="125" workbookViewId="0">
      <selection activeCell="G32" sqref="G32"/>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197" t="str">
        <f>Client1</f>
        <v>Province of KwaZulu-Natal</v>
      </c>
      <c r="C2" s="82"/>
      <c r="D2" s="57"/>
      <c r="E2" s="327" t="str">
        <f>"Contract No. "&amp;ContractNo</f>
        <v>Contract No. ZNB01224/00000/00/PMC/INF/21/T</v>
      </c>
      <c r="F2" s="327"/>
      <c r="G2" s="327"/>
    </row>
    <row r="3" spans="2:8" x14ac:dyDescent="0.2">
      <c r="B3" s="193" t="str">
        <f>Client2</f>
        <v>Department of Transport</v>
      </c>
      <c r="C3" s="82"/>
      <c r="D3" s="57"/>
      <c r="E3" s="57"/>
      <c r="F3" s="58"/>
      <c r="G3" s="83"/>
    </row>
    <row r="4" spans="2:8" x14ac:dyDescent="0.2">
      <c r="B4" s="59"/>
      <c r="C4" s="59"/>
      <c r="D4" s="194"/>
      <c r="E4" s="194"/>
      <c r="F4" s="61"/>
      <c r="G4" s="84"/>
    </row>
    <row r="5" spans="2:8" x14ac:dyDescent="0.2">
      <c r="B5" s="325" t="s">
        <v>8</v>
      </c>
      <c r="C5" s="326"/>
      <c r="D5" s="326"/>
      <c r="E5" s="326"/>
      <c r="F5" s="326"/>
      <c r="G5" s="322" t="str">
        <f>"CHAPTER "&amp;B11</f>
        <v>CHAPTER C1.6</v>
      </c>
      <c r="H5" s="195"/>
    </row>
    <row r="6" spans="2:8" ht="7.5" customHeight="1" x14ac:dyDescent="0.2">
      <c r="B6" s="318" t="str">
        <f>ContractDescription</f>
        <v>PROVISION OF ROUTINE AND SAFETY MAINTENANCE ON VARIOUS ROADS WITHIN THE APPELSBOSCH ZONE
UMSHWATHI AREA OFFICE</v>
      </c>
      <c r="C6" s="319"/>
      <c r="D6" s="319"/>
      <c r="E6" s="319"/>
      <c r="F6" s="319"/>
      <c r="G6" s="323"/>
      <c r="H6" s="110"/>
    </row>
    <row r="7" spans="2:8" ht="12.75" customHeight="1" x14ac:dyDescent="0.2">
      <c r="B7" s="318"/>
      <c r="C7" s="319"/>
      <c r="D7" s="319"/>
      <c r="E7" s="319"/>
      <c r="F7" s="319"/>
      <c r="G7" s="323"/>
      <c r="H7" s="110"/>
    </row>
    <row r="8" spans="2:8" ht="7.5" customHeight="1" x14ac:dyDescent="0.2">
      <c r="B8" s="320"/>
      <c r="C8" s="321"/>
      <c r="D8" s="321"/>
      <c r="E8" s="321"/>
      <c r="F8" s="321"/>
      <c r="G8" s="324"/>
      <c r="H8" s="110"/>
    </row>
    <row r="9" spans="2:8" s="8" customFormat="1" ht="24.95" customHeight="1" x14ac:dyDescent="0.2">
      <c r="B9" s="9" t="s">
        <v>0</v>
      </c>
      <c r="C9" s="10" t="s">
        <v>1</v>
      </c>
      <c r="D9" s="10" t="s">
        <v>2</v>
      </c>
      <c r="E9" s="10" t="s">
        <v>3</v>
      </c>
      <c r="F9" s="10" t="s">
        <v>4</v>
      </c>
      <c r="G9" s="10" t="s">
        <v>5</v>
      </c>
      <c r="H9" s="196"/>
    </row>
    <row r="10" spans="2:8" x14ac:dyDescent="0.2">
      <c r="B10" s="43"/>
      <c r="C10" s="13"/>
      <c r="D10" s="14"/>
      <c r="E10" s="14"/>
      <c r="F10" s="15"/>
      <c r="G10" s="22"/>
      <c r="H10" s="17"/>
    </row>
    <row r="11" spans="2:8" x14ac:dyDescent="0.2">
      <c r="B11" s="53" t="s">
        <v>69</v>
      </c>
      <c r="C11" s="19" t="s">
        <v>70</v>
      </c>
      <c r="D11" s="20"/>
      <c r="E11" s="20"/>
      <c r="F11" s="15"/>
      <c r="G11" s="22"/>
      <c r="H11" s="38"/>
    </row>
    <row r="12" spans="2:8" x14ac:dyDescent="0.2">
      <c r="B12" s="43"/>
      <c r="C12" s="13"/>
      <c r="D12" s="20"/>
      <c r="E12" s="20"/>
      <c r="F12" s="15"/>
      <c r="G12" s="22"/>
      <c r="H12" s="38"/>
    </row>
    <row r="13" spans="2:8" x14ac:dyDescent="0.2">
      <c r="B13" s="43" t="s">
        <v>71</v>
      </c>
      <c r="C13" s="13" t="s">
        <v>72</v>
      </c>
      <c r="D13" s="20"/>
      <c r="E13" s="20"/>
      <c r="F13" s="15"/>
      <c r="G13" s="22"/>
      <c r="H13" s="38"/>
    </row>
    <row r="14" spans="2:8" x14ac:dyDescent="0.2">
      <c r="B14" s="43"/>
      <c r="C14" s="13"/>
      <c r="D14" s="20"/>
      <c r="E14" s="20"/>
      <c r="F14" s="15"/>
      <c r="G14" s="22"/>
      <c r="H14" s="38"/>
    </row>
    <row r="15" spans="2:8" ht="25.5" x14ac:dyDescent="0.2">
      <c r="B15" s="43" t="s">
        <v>73</v>
      </c>
      <c r="C15" s="13" t="s">
        <v>75</v>
      </c>
      <c r="D15" s="20" t="s">
        <v>21</v>
      </c>
      <c r="E15" s="215">
        <v>3</v>
      </c>
      <c r="F15" s="15"/>
      <c r="G15" s="22"/>
      <c r="H15" s="39"/>
    </row>
    <row r="16" spans="2:8" x14ac:dyDescent="0.2">
      <c r="B16" s="43"/>
      <c r="C16" s="13"/>
      <c r="D16" s="20"/>
      <c r="E16" s="21"/>
      <c r="F16" s="15"/>
      <c r="G16" s="22"/>
      <c r="H16" s="39"/>
    </row>
    <row r="17" spans="2:8" ht="25.5" x14ac:dyDescent="0.2">
      <c r="B17" s="43" t="s">
        <v>74</v>
      </c>
      <c r="C17" s="13" t="s">
        <v>76</v>
      </c>
      <c r="D17" s="20" t="s">
        <v>21</v>
      </c>
      <c r="E17" s="215">
        <v>2</v>
      </c>
      <c r="F17" s="15"/>
      <c r="G17" s="22"/>
      <c r="H17" s="39"/>
    </row>
    <row r="18" spans="2:8" x14ac:dyDescent="0.2">
      <c r="B18" s="43"/>
      <c r="C18" s="13"/>
      <c r="D18" s="20"/>
      <c r="E18" s="21"/>
      <c r="F18" s="15"/>
      <c r="G18" s="22"/>
      <c r="H18" s="39"/>
    </row>
    <row r="19" spans="2:8" x14ac:dyDescent="0.2">
      <c r="B19" s="43"/>
      <c r="C19" s="13"/>
      <c r="D19" s="20"/>
      <c r="E19" s="21"/>
      <c r="F19" s="15"/>
      <c r="G19" s="22"/>
      <c r="H19" s="38"/>
    </row>
    <row r="20" spans="2:8" x14ac:dyDescent="0.2">
      <c r="B20" s="43" t="s">
        <v>77</v>
      </c>
      <c r="C20" s="13" t="s">
        <v>78</v>
      </c>
      <c r="D20" s="20"/>
      <c r="E20" s="21"/>
      <c r="F20" s="15"/>
      <c r="G20" s="22"/>
      <c r="H20" s="38"/>
    </row>
    <row r="21" spans="2:8" x14ac:dyDescent="0.2">
      <c r="B21" s="43"/>
      <c r="C21" s="13"/>
      <c r="D21" s="20"/>
      <c r="E21" s="21"/>
      <c r="F21" s="15"/>
      <c r="G21" s="22"/>
      <c r="H21" s="40"/>
    </row>
    <row r="22" spans="2:8" ht="25.5" x14ac:dyDescent="0.2">
      <c r="B22" s="43" t="s">
        <v>79</v>
      </c>
      <c r="C22" s="13" t="s">
        <v>338</v>
      </c>
      <c r="D22" s="20" t="s">
        <v>21</v>
      </c>
      <c r="E22" s="215">
        <v>1.5</v>
      </c>
      <c r="F22" s="15"/>
      <c r="G22" s="22"/>
    </row>
    <row r="23" spans="2:8" x14ac:dyDescent="0.2">
      <c r="B23" s="43"/>
      <c r="C23" s="13"/>
      <c r="D23" s="20"/>
      <c r="E23" s="21"/>
      <c r="F23" s="15"/>
      <c r="G23" s="22"/>
    </row>
    <row r="24" spans="2:8" ht="40.5" customHeight="1" x14ac:dyDescent="0.2">
      <c r="B24" s="43" t="s">
        <v>80</v>
      </c>
      <c r="C24" s="13" t="s">
        <v>339</v>
      </c>
      <c r="D24" s="20" t="s">
        <v>21</v>
      </c>
      <c r="E24" s="215">
        <v>2</v>
      </c>
      <c r="F24" s="15"/>
      <c r="G24" s="22"/>
    </row>
    <row r="25" spans="2:8" x14ac:dyDescent="0.2">
      <c r="B25" s="43"/>
      <c r="C25" s="13"/>
      <c r="D25" s="20"/>
      <c r="E25" s="21"/>
      <c r="F25" s="15"/>
      <c r="G25" s="22"/>
    </row>
    <row r="26" spans="2:8" ht="25.5" x14ac:dyDescent="0.2">
      <c r="B26" s="43" t="s">
        <v>348</v>
      </c>
      <c r="C26" s="212" t="s">
        <v>355</v>
      </c>
      <c r="D26" s="213"/>
      <c r="E26" s="20"/>
      <c r="F26" s="15"/>
      <c r="G26" s="22"/>
      <c r="H26" s="39"/>
    </row>
    <row r="27" spans="2:8" x14ac:dyDescent="0.2">
      <c r="B27" s="43"/>
      <c r="C27" s="212"/>
      <c r="D27" s="213"/>
      <c r="E27" s="20"/>
      <c r="F27" s="15"/>
      <c r="G27" s="22"/>
      <c r="H27" s="39"/>
    </row>
    <row r="28" spans="2:8" x14ac:dyDescent="0.2">
      <c r="B28" s="43"/>
      <c r="C28" s="212" t="s">
        <v>349</v>
      </c>
      <c r="D28" s="213"/>
      <c r="E28" s="20"/>
      <c r="F28" s="15"/>
      <c r="G28" s="22"/>
      <c r="H28" s="39"/>
    </row>
    <row r="29" spans="2:8" x14ac:dyDescent="0.2">
      <c r="B29" s="43"/>
      <c r="C29" s="212"/>
      <c r="D29" s="213"/>
      <c r="E29" s="20"/>
      <c r="F29" s="15"/>
      <c r="G29" s="22"/>
      <c r="H29" s="39"/>
    </row>
    <row r="30" spans="2:8" x14ac:dyDescent="0.2">
      <c r="B30" s="43"/>
      <c r="C30" s="212" t="s">
        <v>350</v>
      </c>
      <c r="D30" s="213" t="s">
        <v>33</v>
      </c>
      <c r="E30" s="67">
        <v>100</v>
      </c>
      <c r="F30" s="15"/>
      <c r="G30" s="22"/>
      <c r="H30" s="39"/>
    </row>
    <row r="31" spans="2:8" x14ac:dyDescent="0.2">
      <c r="B31" s="43"/>
      <c r="C31" s="212"/>
      <c r="D31" s="213"/>
      <c r="E31" s="67"/>
      <c r="F31" s="15"/>
      <c r="G31" s="22"/>
      <c r="H31" s="39"/>
    </row>
    <row r="32" spans="2:8" x14ac:dyDescent="0.2">
      <c r="B32" s="43"/>
      <c r="C32" s="212" t="s">
        <v>351</v>
      </c>
      <c r="D32" s="213" t="s">
        <v>33</v>
      </c>
      <c r="E32" s="67">
        <v>75</v>
      </c>
      <c r="F32" s="15"/>
      <c r="G32" s="22"/>
      <c r="H32" s="39"/>
    </row>
    <row r="33" spans="2:8" x14ac:dyDescent="0.2">
      <c r="B33" s="43"/>
      <c r="C33" s="212"/>
      <c r="D33" s="213"/>
      <c r="E33" s="67"/>
      <c r="F33" s="15"/>
      <c r="G33" s="22"/>
      <c r="H33" s="39"/>
    </row>
    <row r="34" spans="2:8" x14ac:dyDescent="0.2">
      <c r="B34" s="43"/>
      <c r="C34" s="212" t="s">
        <v>352</v>
      </c>
      <c r="D34" s="213" t="s">
        <v>33</v>
      </c>
      <c r="E34" s="67">
        <v>100</v>
      </c>
      <c r="F34" s="15"/>
      <c r="G34" s="22"/>
      <c r="H34" s="39"/>
    </row>
    <row r="35" spans="2:8" x14ac:dyDescent="0.2">
      <c r="B35" s="43"/>
      <c r="C35" s="212"/>
      <c r="D35" s="213"/>
      <c r="E35" s="67"/>
      <c r="F35" s="15"/>
      <c r="G35" s="22"/>
      <c r="H35" s="39"/>
    </row>
    <row r="36" spans="2:8" x14ac:dyDescent="0.2">
      <c r="B36" s="43"/>
      <c r="C36" s="212" t="s">
        <v>353</v>
      </c>
      <c r="D36" s="213" t="s">
        <v>33</v>
      </c>
      <c r="E36" s="67">
        <v>50</v>
      </c>
      <c r="F36" s="15"/>
      <c r="G36" s="22"/>
      <c r="H36" s="39"/>
    </row>
    <row r="37" spans="2:8" x14ac:dyDescent="0.2">
      <c r="B37" s="43"/>
      <c r="C37" s="212"/>
      <c r="D37" s="213"/>
      <c r="E37" s="67"/>
      <c r="F37" s="15"/>
      <c r="G37" s="22"/>
      <c r="H37" s="39"/>
    </row>
    <row r="38" spans="2:8" x14ac:dyDescent="0.2">
      <c r="B38" s="43"/>
      <c r="C38" s="212" t="s">
        <v>354</v>
      </c>
      <c r="D38" s="213" t="s">
        <v>33</v>
      </c>
      <c r="E38" s="67">
        <v>20</v>
      </c>
      <c r="F38" s="15"/>
      <c r="G38" s="22"/>
      <c r="H38" s="39"/>
    </row>
    <row r="39" spans="2:8" x14ac:dyDescent="0.2">
      <c r="B39" s="43"/>
      <c r="C39" s="13"/>
      <c r="D39" s="20"/>
      <c r="E39" s="20"/>
      <c r="F39" s="15"/>
      <c r="G39" s="22"/>
      <c r="H39" s="38"/>
    </row>
    <row r="40" spans="2:8" s="26" customFormat="1" ht="20.100000000000001" customHeight="1" x14ac:dyDescent="0.2">
      <c r="B40" s="62" t="str">
        <f>$B$11</f>
        <v>C1.6</v>
      </c>
      <c r="C40" s="28" t="e">
        <f>"TOTAL CARRIED FORWARD"&amp;IF(G40=G$1," TO SUMMARY (Page C"&amp;Page_A&amp;")","")</f>
        <v>#REF!</v>
      </c>
      <c r="D40" s="29"/>
      <c r="E40" s="112"/>
      <c r="F40" s="29"/>
      <c r="G40" s="198"/>
      <c r="H40"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H67"/>
  <sheetViews>
    <sheetView view="pageBreakPreview" topLeftCell="A40" zoomScaleNormal="125" zoomScaleSheetLayoutView="100" zoomScalePageLayoutView="125" workbookViewId="0">
      <selection activeCell="Q43" sqref="Q43"/>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C1.7</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43"/>
      <c r="C10" s="13"/>
      <c r="D10" s="14"/>
      <c r="E10" s="14"/>
      <c r="F10" s="15"/>
      <c r="G10" s="22"/>
      <c r="H10" s="17"/>
    </row>
    <row r="11" spans="2:8" x14ac:dyDescent="0.2">
      <c r="B11" s="53" t="s">
        <v>81</v>
      </c>
      <c r="C11" s="19" t="s">
        <v>82</v>
      </c>
      <c r="D11" s="20"/>
      <c r="E11" s="20"/>
      <c r="F11" s="15"/>
      <c r="G11" s="22"/>
      <c r="H11" s="38"/>
    </row>
    <row r="12" spans="2:8" x14ac:dyDescent="0.2">
      <c r="B12" s="43"/>
      <c r="C12" s="13"/>
      <c r="D12" s="20"/>
      <c r="E12" s="20"/>
      <c r="F12" s="15"/>
      <c r="G12" s="22"/>
      <c r="H12" s="38"/>
    </row>
    <row r="13" spans="2:8" x14ac:dyDescent="0.2">
      <c r="B13" s="43" t="s">
        <v>83</v>
      </c>
      <c r="C13" s="13" t="s">
        <v>84</v>
      </c>
      <c r="D13" s="20"/>
      <c r="E13" s="20"/>
      <c r="F13" s="15"/>
      <c r="G13" s="22"/>
      <c r="H13" s="38"/>
    </row>
    <row r="14" spans="2:8" x14ac:dyDescent="0.2">
      <c r="B14" s="43"/>
      <c r="C14" s="13"/>
      <c r="D14" s="20"/>
      <c r="E14" s="20"/>
      <c r="F14" s="15"/>
      <c r="G14" s="22"/>
      <c r="H14" s="38"/>
    </row>
    <row r="15" spans="2:8" ht="25.5" x14ac:dyDescent="0.2">
      <c r="B15" s="43" t="s">
        <v>85</v>
      </c>
      <c r="C15" s="13" t="s">
        <v>296</v>
      </c>
      <c r="D15" s="20" t="s">
        <v>23</v>
      </c>
      <c r="E15" s="21">
        <v>1500</v>
      </c>
      <c r="F15" s="15"/>
      <c r="G15" s="22"/>
      <c r="H15" s="39"/>
    </row>
    <row r="16" spans="2:8" x14ac:dyDescent="0.2">
      <c r="B16" s="43"/>
      <c r="C16" s="13"/>
      <c r="D16" s="20"/>
      <c r="E16" s="21"/>
      <c r="F16" s="15"/>
      <c r="G16" s="22"/>
      <c r="H16" s="39"/>
    </row>
    <row r="17" spans="2:8" ht="25.5" x14ac:dyDescent="0.2">
      <c r="B17" s="43" t="s">
        <v>86</v>
      </c>
      <c r="C17" s="13" t="s">
        <v>88</v>
      </c>
      <c r="D17" s="20" t="s">
        <v>23</v>
      </c>
      <c r="E17" s="21">
        <v>500</v>
      </c>
      <c r="F17" s="15"/>
      <c r="G17" s="22"/>
      <c r="H17" s="39"/>
    </row>
    <row r="18" spans="2:8" x14ac:dyDescent="0.2">
      <c r="B18" s="43"/>
      <c r="C18" s="13"/>
      <c r="D18" s="20"/>
      <c r="E18" s="21"/>
      <c r="F18" s="15"/>
      <c r="G18" s="22"/>
      <c r="H18" s="39"/>
    </row>
    <row r="19" spans="2:8" ht="38.25" x14ac:dyDescent="0.2">
      <c r="B19" s="43" t="s">
        <v>87</v>
      </c>
      <c r="C19" s="13" t="s">
        <v>89</v>
      </c>
      <c r="D19" s="20" t="s">
        <v>23</v>
      </c>
      <c r="E19" s="21">
        <v>150</v>
      </c>
      <c r="F19" s="15"/>
      <c r="G19" s="22"/>
      <c r="H19" s="39"/>
    </row>
    <row r="20" spans="2:8" x14ac:dyDescent="0.2">
      <c r="B20" s="43"/>
      <c r="C20" s="13"/>
      <c r="D20" s="20"/>
      <c r="E20" s="21"/>
      <c r="F20" s="15"/>
      <c r="G20" s="22"/>
      <c r="H20" s="39"/>
    </row>
    <row r="21" spans="2:8" x14ac:dyDescent="0.2">
      <c r="B21" s="43" t="s">
        <v>90</v>
      </c>
      <c r="C21" s="13" t="s">
        <v>91</v>
      </c>
      <c r="D21" s="20"/>
      <c r="E21" s="21"/>
      <c r="F21" s="15"/>
      <c r="G21" s="22"/>
      <c r="H21" s="38"/>
    </row>
    <row r="22" spans="2:8" x14ac:dyDescent="0.2">
      <c r="B22" s="43"/>
      <c r="C22" s="13"/>
      <c r="D22" s="20"/>
      <c r="E22" s="21"/>
      <c r="F22" s="15"/>
      <c r="G22" s="22"/>
      <c r="H22" s="38"/>
    </row>
    <row r="23" spans="2:8" ht="25.5" x14ac:dyDescent="0.2">
      <c r="B23" s="43" t="s">
        <v>92</v>
      </c>
      <c r="C23" s="13" t="s">
        <v>94</v>
      </c>
      <c r="D23" s="20"/>
      <c r="E23" s="21"/>
      <c r="F23" s="15"/>
      <c r="G23" s="22"/>
      <c r="H23" s="40"/>
    </row>
    <row r="24" spans="2:8" x14ac:dyDescent="0.2">
      <c r="B24" s="43"/>
      <c r="C24" s="13"/>
      <c r="D24" s="20"/>
      <c r="E24" s="21"/>
      <c r="F24" s="15"/>
      <c r="G24" s="22"/>
      <c r="H24" s="40"/>
    </row>
    <row r="25" spans="2:8" ht="25.5" x14ac:dyDescent="0.2">
      <c r="B25" s="43" t="s">
        <v>34</v>
      </c>
      <c r="C25" s="13" t="s">
        <v>95</v>
      </c>
      <c r="D25" s="20" t="s">
        <v>102</v>
      </c>
      <c r="E25" s="21">
        <f>7500*10*0.9</f>
        <v>67500</v>
      </c>
      <c r="F25" s="15"/>
      <c r="G25" s="22"/>
    </row>
    <row r="26" spans="2:8" x14ac:dyDescent="0.2">
      <c r="B26" s="43"/>
      <c r="C26" s="13"/>
      <c r="D26" s="20"/>
      <c r="E26" s="21"/>
      <c r="F26" s="15"/>
      <c r="G26" s="22"/>
    </row>
    <row r="27" spans="2:8" ht="14.25" x14ac:dyDescent="0.2">
      <c r="B27" s="43" t="s">
        <v>35</v>
      </c>
      <c r="C27" s="13" t="s">
        <v>96</v>
      </c>
      <c r="D27" s="20" t="s">
        <v>102</v>
      </c>
      <c r="E27" s="21">
        <f>67500*0.1</f>
        <v>6750</v>
      </c>
      <c r="F27" s="15"/>
      <c r="G27" s="22"/>
    </row>
    <row r="28" spans="2:8" x14ac:dyDescent="0.2">
      <c r="B28" s="43"/>
      <c r="C28" s="13"/>
      <c r="D28" s="20"/>
      <c r="E28" s="21"/>
      <c r="F28" s="15"/>
      <c r="G28" s="22"/>
    </row>
    <row r="29" spans="2:8" ht="25.5" x14ac:dyDescent="0.2">
      <c r="B29" s="43" t="s">
        <v>93</v>
      </c>
      <c r="C29" s="13" t="s">
        <v>97</v>
      </c>
      <c r="D29" s="20"/>
      <c r="E29" s="21"/>
      <c r="F29" s="15"/>
      <c r="G29" s="22"/>
    </row>
    <row r="30" spans="2:8" x14ac:dyDescent="0.2">
      <c r="B30" s="43"/>
      <c r="C30" s="13"/>
      <c r="D30" s="20"/>
      <c r="E30" s="21"/>
      <c r="F30" s="15"/>
      <c r="G30" s="22"/>
    </row>
    <row r="31" spans="2:8" ht="25.5" x14ac:dyDescent="0.2">
      <c r="B31" s="43" t="s">
        <v>34</v>
      </c>
      <c r="C31" s="13" t="s">
        <v>98</v>
      </c>
      <c r="D31" s="20" t="s">
        <v>102</v>
      </c>
      <c r="E31" s="21">
        <v>1500</v>
      </c>
      <c r="F31" s="15"/>
      <c r="G31" s="22"/>
    </row>
    <row r="32" spans="2:8" x14ac:dyDescent="0.2">
      <c r="B32" s="43"/>
      <c r="C32" s="25"/>
      <c r="D32" s="20"/>
      <c r="E32" s="21"/>
      <c r="F32" s="15"/>
      <c r="G32" s="22"/>
    </row>
    <row r="33" spans="2:8" ht="14.25" x14ac:dyDescent="0.2">
      <c r="B33" s="43" t="s">
        <v>35</v>
      </c>
      <c r="C33" s="25" t="s">
        <v>99</v>
      </c>
      <c r="D33" s="20" t="s">
        <v>102</v>
      </c>
      <c r="E33" s="21">
        <v>10000</v>
      </c>
      <c r="F33" s="15"/>
      <c r="G33" s="22"/>
    </row>
    <row r="34" spans="2:8" x14ac:dyDescent="0.2">
      <c r="B34" s="43"/>
      <c r="C34" s="25"/>
      <c r="D34" s="20"/>
      <c r="E34" s="21"/>
      <c r="F34" s="15"/>
      <c r="G34" s="22"/>
    </row>
    <row r="35" spans="2:8" ht="14.25" x14ac:dyDescent="0.2">
      <c r="B35" s="43" t="s">
        <v>40</v>
      </c>
      <c r="C35" s="25" t="s">
        <v>100</v>
      </c>
      <c r="D35" s="20" t="s">
        <v>102</v>
      </c>
      <c r="E35" s="21">
        <v>1000</v>
      </c>
      <c r="F35" s="15"/>
      <c r="G35" s="22"/>
    </row>
    <row r="36" spans="2:8" x14ac:dyDescent="0.2">
      <c r="B36" s="43"/>
      <c r="C36" s="13"/>
      <c r="D36" s="20"/>
      <c r="E36" s="21"/>
      <c r="F36" s="15"/>
      <c r="G36" s="22"/>
      <c r="H36" s="38"/>
    </row>
    <row r="37" spans="2:8" x14ac:dyDescent="0.2">
      <c r="B37" s="43"/>
      <c r="C37" s="13"/>
      <c r="D37" s="20"/>
      <c r="E37" s="21"/>
      <c r="F37" s="15"/>
      <c r="G37" s="22"/>
      <c r="H37" s="38"/>
    </row>
    <row r="38" spans="2:8" x14ac:dyDescent="0.2">
      <c r="B38" s="43"/>
      <c r="C38" s="13"/>
      <c r="D38" s="20"/>
      <c r="E38" s="21"/>
      <c r="F38" s="15"/>
      <c r="G38" s="22"/>
      <c r="H38" s="39"/>
    </row>
    <row r="39" spans="2:8" x14ac:dyDescent="0.2">
      <c r="B39" s="43"/>
      <c r="C39" s="13"/>
      <c r="D39" s="14"/>
      <c r="E39" s="23"/>
      <c r="F39" s="15"/>
      <c r="G39" s="22"/>
      <c r="H39" s="17"/>
    </row>
    <row r="40" spans="2:8" s="34" customFormat="1" x14ac:dyDescent="0.2">
      <c r="B40" s="43"/>
      <c r="C40" s="13"/>
      <c r="D40" s="14"/>
      <c r="E40" s="23"/>
      <c r="F40" s="15"/>
      <c r="G40" s="22"/>
      <c r="H40" s="17"/>
    </row>
    <row r="41" spans="2:8" x14ac:dyDescent="0.2">
      <c r="B41" s="43"/>
      <c r="C41" s="13"/>
      <c r="D41" s="20"/>
      <c r="E41" s="21"/>
      <c r="F41" s="15"/>
      <c r="G41" s="22"/>
      <c r="H41" s="39"/>
    </row>
    <row r="42" spans="2:8" x14ac:dyDescent="0.2">
      <c r="B42" s="43"/>
      <c r="C42" s="13"/>
      <c r="D42" s="20"/>
      <c r="E42" s="21"/>
      <c r="F42" s="15"/>
      <c r="G42" s="22"/>
      <c r="H42" s="39"/>
    </row>
    <row r="43" spans="2:8" x14ac:dyDescent="0.2">
      <c r="B43" s="43"/>
      <c r="C43" s="13"/>
      <c r="D43" s="20"/>
      <c r="E43" s="21"/>
      <c r="F43" s="15"/>
      <c r="G43" s="22"/>
      <c r="H43" s="38"/>
    </row>
    <row r="44" spans="2:8" x14ac:dyDescent="0.2">
      <c r="B44" s="43"/>
      <c r="C44" s="13"/>
      <c r="D44" s="20"/>
      <c r="E44" s="21"/>
      <c r="F44" s="15"/>
      <c r="G44" s="22"/>
      <c r="H44" s="38"/>
    </row>
    <row r="45" spans="2:8" x14ac:dyDescent="0.2">
      <c r="B45" s="43"/>
      <c r="C45" s="13"/>
      <c r="D45" s="20"/>
      <c r="E45" s="21"/>
      <c r="F45" s="15"/>
      <c r="G45" s="22"/>
      <c r="H45" s="38"/>
    </row>
    <row r="46" spans="2:8" x14ac:dyDescent="0.2">
      <c r="B46" s="43"/>
      <c r="C46" s="13"/>
      <c r="D46" s="20"/>
      <c r="E46" s="21"/>
      <c r="F46" s="15"/>
      <c r="G46" s="22"/>
      <c r="H46" s="38"/>
    </row>
    <row r="47" spans="2:8" x14ac:dyDescent="0.2">
      <c r="B47" s="43"/>
      <c r="C47" s="13"/>
      <c r="D47" s="20"/>
      <c r="E47" s="20"/>
      <c r="F47" s="15"/>
      <c r="G47" s="22"/>
      <c r="H47" s="38"/>
    </row>
    <row r="48" spans="2:8" x14ac:dyDescent="0.2">
      <c r="B48" s="43"/>
      <c r="C48" s="13"/>
      <c r="D48" s="20"/>
      <c r="E48" s="20"/>
      <c r="F48" s="15"/>
      <c r="G48" s="22"/>
      <c r="H48" s="38"/>
    </row>
    <row r="49" spans="2:8" x14ac:dyDescent="0.2">
      <c r="B49" s="43"/>
      <c r="C49" s="13"/>
      <c r="D49" s="20"/>
      <c r="E49" s="20"/>
      <c r="F49" s="15"/>
      <c r="G49" s="22"/>
      <c r="H49" s="38"/>
    </row>
    <row r="50" spans="2:8" x14ac:dyDescent="0.2">
      <c r="B50" s="43"/>
      <c r="C50" s="13"/>
      <c r="D50" s="20"/>
      <c r="E50" s="20"/>
      <c r="F50" s="15"/>
      <c r="G50" s="22"/>
      <c r="H50" s="38"/>
    </row>
    <row r="51" spans="2:8" x14ac:dyDescent="0.2">
      <c r="B51" s="43"/>
      <c r="C51" s="13"/>
      <c r="D51" s="20"/>
      <c r="E51" s="20"/>
      <c r="F51" s="15"/>
      <c r="G51" s="22"/>
      <c r="H51" s="38"/>
    </row>
    <row r="52" spans="2:8" x14ac:dyDescent="0.2">
      <c r="B52" s="43"/>
      <c r="C52" s="13"/>
      <c r="D52" s="20"/>
      <c r="E52" s="20"/>
      <c r="F52" s="15"/>
      <c r="G52" s="22"/>
      <c r="H52" s="38"/>
    </row>
    <row r="53" spans="2:8" x14ac:dyDescent="0.2">
      <c r="B53" s="43"/>
      <c r="C53" s="13"/>
      <c r="D53" s="20"/>
      <c r="E53" s="20"/>
      <c r="F53" s="15"/>
      <c r="G53" s="22"/>
      <c r="H53" s="38"/>
    </row>
    <row r="54" spans="2:8" x14ac:dyDescent="0.2">
      <c r="B54" s="43"/>
      <c r="C54" s="13"/>
      <c r="D54" s="20"/>
      <c r="E54" s="20"/>
      <c r="F54" s="15"/>
      <c r="G54" s="22"/>
      <c r="H54" s="38"/>
    </row>
    <row r="55" spans="2:8" x14ac:dyDescent="0.2">
      <c r="B55" s="43"/>
      <c r="C55" s="13"/>
      <c r="D55" s="20"/>
      <c r="E55" s="20"/>
      <c r="F55" s="15"/>
      <c r="G55" s="22"/>
      <c r="H55" s="38"/>
    </row>
    <row r="56" spans="2:8" x14ac:dyDescent="0.2">
      <c r="B56" s="43"/>
      <c r="C56" s="13"/>
      <c r="D56" s="20"/>
      <c r="E56" s="20"/>
      <c r="F56" s="15"/>
      <c r="G56" s="22"/>
      <c r="H56" s="38"/>
    </row>
    <row r="57" spans="2:8" x14ac:dyDescent="0.2">
      <c r="B57" s="43"/>
      <c r="C57" s="13"/>
      <c r="D57" s="20"/>
      <c r="E57" s="20"/>
      <c r="F57" s="15"/>
      <c r="G57" s="22"/>
      <c r="H57" s="38"/>
    </row>
    <row r="58" spans="2:8" x14ac:dyDescent="0.2">
      <c r="B58" s="43"/>
      <c r="C58" s="13"/>
      <c r="D58" s="20"/>
      <c r="E58" s="20"/>
      <c r="F58" s="15"/>
      <c r="G58" s="22"/>
      <c r="H58" s="38"/>
    </row>
    <row r="59" spans="2:8" x14ac:dyDescent="0.2">
      <c r="B59" s="43"/>
      <c r="C59" s="25"/>
      <c r="D59" s="20"/>
      <c r="E59" s="20"/>
      <c r="F59" s="15"/>
      <c r="G59" s="22"/>
      <c r="H59" s="38"/>
    </row>
    <row r="60" spans="2:8" x14ac:dyDescent="0.2">
      <c r="B60" s="43"/>
      <c r="C60" s="25"/>
      <c r="D60" s="35"/>
      <c r="E60" s="35"/>
      <c r="F60" s="15"/>
      <c r="G60" s="22"/>
    </row>
    <row r="61" spans="2:8" x14ac:dyDescent="0.2">
      <c r="B61" s="43"/>
      <c r="C61" s="13"/>
      <c r="D61" s="20"/>
      <c r="E61" s="20"/>
      <c r="F61" s="15"/>
      <c r="G61" s="22"/>
      <c r="H61" s="38"/>
    </row>
    <row r="62" spans="2:8" x14ac:dyDescent="0.2">
      <c r="B62" s="43"/>
      <c r="C62" s="25"/>
      <c r="D62" s="35"/>
      <c r="E62" s="35"/>
      <c r="F62" s="15"/>
      <c r="G62" s="22"/>
      <c r="H62" s="42"/>
    </row>
    <row r="63" spans="2:8" x14ac:dyDescent="0.2">
      <c r="B63" s="43"/>
      <c r="C63" s="24"/>
      <c r="D63" s="35"/>
      <c r="E63" s="35"/>
      <c r="F63" s="15"/>
      <c r="G63" s="22"/>
    </row>
    <row r="64" spans="2:8" x14ac:dyDescent="0.2">
      <c r="B64" s="43"/>
      <c r="C64" s="13"/>
      <c r="D64" s="20"/>
      <c r="E64" s="20"/>
      <c r="F64" s="15"/>
      <c r="G64" s="22"/>
      <c r="H64" s="38"/>
    </row>
    <row r="65" spans="2:8" x14ac:dyDescent="0.2">
      <c r="B65" s="43"/>
      <c r="C65" s="13"/>
      <c r="D65" s="20"/>
      <c r="E65" s="20"/>
      <c r="F65" s="15"/>
      <c r="G65" s="22"/>
      <c r="H65" s="38"/>
    </row>
    <row r="66" spans="2:8" x14ac:dyDescent="0.2">
      <c r="B66" s="43"/>
      <c r="C66" s="13"/>
      <c r="D66" s="20"/>
      <c r="E66" s="20"/>
      <c r="F66" s="15"/>
      <c r="G66" s="22"/>
      <c r="H66" s="38"/>
    </row>
    <row r="67" spans="2:8" s="26" customFormat="1" ht="24.95" customHeight="1" x14ac:dyDescent="0.2">
      <c r="B67" s="76" t="str">
        <f>B11</f>
        <v>C1.7</v>
      </c>
      <c r="C67" s="28" t="e">
        <f>"TOTAL CARRIED FORWARD"&amp;IF(G67=G$1," TO SUMMARY (Page C"&amp;Page_A&amp;")","")</f>
        <v>#REF!</v>
      </c>
      <c r="D67" s="29"/>
      <c r="E67" s="30"/>
      <c r="F67" s="29"/>
      <c r="G67" s="198"/>
      <c r="H67" s="3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AND(Information!$C$8=FALSE,$D67&lt;&gt;"P C Sum",$D67&lt;&gt;"PC Sum",$D67&lt;&gt;"P Sum",$D67&lt;&gt;"Prov Sum")</xm:f>
            <x14:dxf>
              <font>
                <strike val="0"/>
                <color theme="0"/>
              </font>
              <numFmt numFmtId="4" formatCode="#,##0.00"/>
            </x14:dxf>
          </x14:cfRule>
          <xm:sqref>G67</xm:sqref>
        </x14:conditionalFormatting>
        <x14:conditionalFormatting xmlns:xm="http://schemas.microsoft.com/office/excel/2006/main">
          <x14:cfRule type="expression" priority="1" id="{AE250171-A3B4-4AE6-B295-03175F8B9B15}">
            <xm:f>AND(Information!$C$8=FALSE,$D10&lt;&gt;"P C Sum",$D10&lt;&gt;"PC Sum",$D10&lt;&gt;"P Sum",$D10&lt;&gt;"Prov Sum")</xm:f>
            <x14:dxf>
              <font>
                <strike val="0"/>
                <color theme="0"/>
              </font>
              <numFmt numFmtId="4" formatCode="#,##0.00"/>
            </x14:dxf>
          </x14:cfRule>
          <xm:sqref>F10:G66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B1:H44"/>
  <sheetViews>
    <sheetView view="pageBreakPreview" topLeftCell="A5" zoomScaleNormal="125" zoomScaleSheetLayoutView="100" zoomScalePageLayoutView="125" workbookViewId="0">
      <selection activeCell="F31" sqref="F31"/>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C3.1</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43"/>
      <c r="C10" s="13"/>
      <c r="D10" s="14"/>
      <c r="E10" s="14"/>
      <c r="F10" s="15"/>
      <c r="G10" s="22"/>
      <c r="H10" s="17"/>
    </row>
    <row r="11" spans="2:8" x14ac:dyDescent="0.2">
      <c r="B11" s="53" t="s">
        <v>144</v>
      </c>
      <c r="C11" s="19" t="s">
        <v>143</v>
      </c>
      <c r="D11" s="14"/>
      <c r="E11" s="14"/>
      <c r="F11" s="15"/>
      <c r="G11" s="22"/>
      <c r="H11" s="17"/>
    </row>
    <row r="12" spans="2:8" x14ac:dyDescent="0.2">
      <c r="B12" s="53"/>
      <c r="C12" s="19"/>
      <c r="D12" s="14"/>
      <c r="E12" s="14"/>
      <c r="F12" s="15"/>
      <c r="G12" s="22"/>
      <c r="H12" s="17"/>
    </row>
    <row r="13" spans="2:8" ht="25.5" x14ac:dyDescent="0.2">
      <c r="B13" s="217" t="s">
        <v>142</v>
      </c>
      <c r="C13" s="128" t="s">
        <v>297</v>
      </c>
      <c r="D13" s="73"/>
      <c r="E13" s="23"/>
      <c r="F13" s="15"/>
      <c r="G13" s="22"/>
      <c r="H13" s="17"/>
    </row>
    <row r="14" spans="2:8" x14ac:dyDescent="0.2">
      <c r="B14" s="217"/>
      <c r="C14" s="128"/>
      <c r="D14" s="73"/>
      <c r="E14" s="23"/>
      <c r="F14" s="15"/>
      <c r="G14" s="22"/>
      <c r="H14" s="17"/>
    </row>
    <row r="15" spans="2:8" ht="14.25" x14ac:dyDescent="0.2">
      <c r="B15" s="101" t="s">
        <v>141</v>
      </c>
      <c r="C15" s="128" t="s">
        <v>140</v>
      </c>
      <c r="D15" s="67" t="s">
        <v>23</v>
      </c>
      <c r="E15" s="23">
        <v>15000</v>
      </c>
      <c r="F15" s="15"/>
      <c r="G15" s="22"/>
      <c r="H15" s="17"/>
    </row>
    <row r="16" spans="2:8" x14ac:dyDescent="0.2">
      <c r="B16" s="217"/>
      <c r="C16" s="128"/>
      <c r="D16" s="73"/>
      <c r="E16" s="23"/>
      <c r="F16" s="15"/>
      <c r="G16" s="22"/>
      <c r="H16" s="17"/>
    </row>
    <row r="17" spans="2:8" ht="38.25" x14ac:dyDescent="0.2">
      <c r="B17" s="217" t="s">
        <v>431</v>
      </c>
      <c r="C17" s="128" t="s">
        <v>432</v>
      </c>
      <c r="D17" s="73"/>
      <c r="E17" s="73"/>
      <c r="F17" s="15"/>
      <c r="G17" s="22"/>
      <c r="H17" s="17"/>
    </row>
    <row r="18" spans="2:8" x14ac:dyDescent="0.2">
      <c r="B18" s="217"/>
      <c r="C18" s="128"/>
      <c r="D18" s="73"/>
      <c r="E18" s="73"/>
      <c r="F18" s="15"/>
      <c r="G18" s="22"/>
      <c r="H18" s="17"/>
    </row>
    <row r="19" spans="2:8" x14ac:dyDescent="0.2">
      <c r="B19" s="101" t="s">
        <v>433</v>
      </c>
      <c r="C19" s="128" t="s">
        <v>434</v>
      </c>
      <c r="D19" s="73"/>
      <c r="E19" s="73"/>
      <c r="F19" s="15"/>
      <c r="G19" s="22"/>
      <c r="H19" s="17"/>
    </row>
    <row r="20" spans="2:8" x14ac:dyDescent="0.2">
      <c r="B20" s="101"/>
      <c r="C20" s="128"/>
      <c r="D20" s="73"/>
      <c r="E20" s="73"/>
      <c r="F20" s="15"/>
      <c r="G20" s="22"/>
      <c r="H20" s="17"/>
    </row>
    <row r="21" spans="2:8" ht="14.25" x14ac:dyDescent="0.2">
      <c r="B21" s="101" t="s">
        <v>34</v>
      </c>
      <c r="C21" s="128" t="s">
        <v>435</v>
      </c>
      <c r="D21" s="67" t="s">
        <v>23</v>
      </c>
      <c r="E21" s="73">
        <v>100</v>
      </c>
      <c r="F21" s="15"/>
      <c r="G21" s="22"/>
      <c r="H21" s="17"/>
    </row>
    <row r="22" spans="2:8" x14ac:dyDescent="0.2">
      <c r="B22" s="217"/>
      <c r="C22" s="128"/>
      <c r="D22" s="73"/>
      <c r="E22" s="73"/>
      <c r="F22" s="15"/>
      <c r="G22" s="22"/>
      <c r="H22" s="17"/>
    </row>
    <row r="23" spans="2:8" ht="14.25" x14ac:dyDescent="0.2">
      <c r="B23" s="217" t="s">
        <v>35</v>
      </c>
      <c r="C23" s="128" t="s">
        <v>436</v>
      </c>
      <c r="D23" s="67" t="s">
        <v>23</v>
      </c>
      <c r="E23" s="73">
        <v>130</v>
      </c>
      <c r="F23" s="15"/>
      <c r="G23" s="22"/>
      <c r="H23" s="17"/>
    </row>
    <row r="24" spans="2:8" x14ac:dyDescent="0.2">
      <c r="B24" s="43"/>
      <c r="C24" s="13"/>
      <c r="D24" s="14"/>
      <c r="E24" s="14"/>
      <c r="F24" s="15"/>
      <c r="G24" s="22"/>
      <c r="H24" s="17"/>
    </row>
    <row r="25" spans="2:8" x14ac:dyDescent="0.2">
      <c r="B25" s="217" t="s">
        <v>137</v>
      </c>
      <c r="C25" s="218" t="s">
        <v>136</v>
      </c>
      <c r="D25" s="73" t="s">
        <v>194</v>
      </c>
      <c r="E25" s="14">
        <v>200</v>
      </c>
      <c r="F25" s="15">
        <v>1</v>
      </c>
      <c r="G25" s="22">
        <v>200</v>
      </c>
      <c r="H25" s="17"/>
    </row>
    <row r="26" spans="2:8" x14ac:dyDescent="0.2">
      <c r="B26" s="47"/>
      <c r="C26" s="13"/>
      <c r="D26" s="14"/>
      <c r="E26" s="14"/>
      <c r="F26" s="15"/>
      <c r="G26" s="22"/>
      <c r="H26" s="17"/>
    </row>
    <row r="27" spans="2:8" x14ac:dyDescent="0.2">
      <c r="B27" s="101" t="s">
        <v>356</v>
      </c>
      <c r="C27" s="128" t="s">
        <v>357</v>
      </c>
      <c r="D27" s="73" t="s">
        <v>33</v>
      </c>
      <c r="E27" s="23">
        <v>20</v>
      </c>
      <c r="F27" s="15"/>
      <c r="G27" s="22"/>
      <c r="H27" s="50"/>
    </row>
    <row r="28" spans="2:8" x14ac:dyDescent="0.2">
      <c r="B28" s="47"/>
      <c r="C28" s="24"/>
      <c r="D28" s="49"/>
      <c r="E28" s="23"/>
      <c r="F28" s="15"/>
      <c r="G28" s="22"/>
      <c r="H28" s="50"/>
    </row>
    <row r="29" spans="2:8" ht="25.5" x14ac:dyDescent="0.2">
      <c r="B29" s="43" t="s">
        <v>358</v>
      </c>
      <c r="C29" s="219" t="s">
        <v>359</v>
      </c>
      <c r="D29" s="20" t="s">
        <v>6</v>
      </c>
      <c r="E29" s="23">
        <v>270000</v>
      </c>
      <c r="F29" s="15"/>
      <c r="G29" s="22"/>
      <c r="H29" s="17"/>
    </row>
    <row r="30" spans="2:8" x14ac:dyDescent="0.2">
      <c r="B30" s="47"/>
      <c r="C30" s="13"/>
      <c r="D30" s="14"/>
      <c r="E30" s="23"/>
      <c r="F30" s="15"/>
      <c r="G30" s="22"/>
      <c r="H30" s="17"/>
    </row>
    <row r="31" spans="2:8" x14ac:dyDescent="0.2">
      <c r="B31" s="47"/>
      <c r="C31" s="13"/>
      <c r="D31" s="20"/>
      <c r="E31" s="23"/>
      <c r="F31" s="15"/>
      <c r="G31" s="22"/>
      <c r="H31" s="46"/>
    </row>
    <row r="32" spans="2:8" x14ac:dyDescent="0.2">
      <c r="B32" s="43"/>
      <c r="C32" s="13"/>
      <c r="D32" s="14"/>
      <c r="E32" s="23"/>
      <c r="F32" s="15"/>
      <c r="G32" s="22"/>
      <c r="H32" s="17"/>
    </row>
    <row r="33" spans="2:8" x14ac:dyDescent="0.2">
      <c r="B33" s="47"/>
      <c r="C33" s="13"/>
      <c r="D33" s="20"/>
      <c r="E33" s="23"/>
      <c r="F33" s="15"/>
      <c r="G33" s="22"/>
      <c r="H33" s="17"/>
    </row>
    <row r="34" spans="2:8" x14ac:dyDescent="0.2">
      <c r="B34" s="47"/>
      <c r="C34" s="13"/>
      <c r="D34" s="14"/>
      <c r="E34" s="23"/>
      <c r="F34" s="15"/>
      <c r="G34" s="22"/>
      <c r="H34" s="17"/>
    </row>
    <row r="35" spans="2:8" x14ac:dyDescent="0.2">
      <c r="B35" s="47"/>
      <c r="C35" s="13"/>
      <c r="D35" s="14"/>
      <c r="E35" s="23"/>
      <c r="F35" s="15"/>
      <c r="G35" s="22"/>
      <c r="H35" s="17"/>
    </row>
    <row r="36" spans="2:8" x14ac:dyDescent="0.2">
      <c r="B36" s="47"/>
      <c r="C36" s="13"/>
      <c r="D36" s="14"/>
      <c r="E36" s="23"/>
      <c r="F36" s="15"/>
      <c r="G36" s="22"/>
      <c r="H36" s="17"/>
    </row>
    <row r="37" spans="2:8" x14ac:dyDescent="0.2">
      <c r="B37" s="43"/>
      <c r="C37" s="13"/>
      <c r="D37" s="20"/>
      <c r="E37" s="23"/>
      <c r="F37" s="15"/>
      <c r="G37" s="22"/>
      <c r="H37" s="46"/>
    </row>
    <row r="38" spans="2:8" x14ac:dyDescent="0.2">
      <c r="B38" s="47"/>
      <c r="C38" s="13"/>
      <c r="D38" s="14"/>
      <c r="E38" s="14"/>
      <c r="F38" s="15"/>
      <c r="G38" s="22"/>
    </row>
    <row r="39" spans="2:8" x14ac:dyDescent="0.2">
      <c r="B39" s="47"/>
      <c r="C39" s="13"/>
      <c r="D39" s="14"/>
      <c r="E39" s="14"/>
      <c r="F39" s="15"/>
      <c r="G39" s="22"/>
    </row>
    <row r="40" spans="2:8" x14ac:dyDescent="0.2">
      <c r="B40" s="47"/>
      <c r="C40" s="13"/>
      <c r="D40" s="20"/>
      <c r="E40" s="14"/>
      <c r="F40" s="15"/>
      <c r="G40" s="22"/>
    </row>
    <row r="41" spans="2:8" x14ac:dyDescent="0.2">
      <c r="B41" s="47"/>
      <c r="C41" s="24"/>
      <c r="D41" s="49"/>
      <c r="E41" s="49"/>
      <c r="F41" s="15"/>
      <c r="G41" s="22"/>
    </row>
    <row r="42" spans="2:8" x14ac:dyDescent="0.2">
      <c r="B42" s="47"/>
      <c r="C42" s="51"/>
      <c r="D42" s="20"/>
      <c r="E42" s="14"/>
      <c r="F42" s="15"/>
      <c r="G42" s="22"/>
    </row>
    <row r="43" spans="2:8" x14ac:dyDescent="0.2">
      <c r="B43" s="47"/>
      <c r="C43" s="13"/>
      <c r="D43" s="14"/>
      <c r="E43" s="23"/>
      <c r="F43" s="15"/>
      <c r="G43" s="22"/>
    </row>
    <row r="44" spans="2:8" s="26" customFormat="1" ht="19.5" customHeight="1" x14ac:dyDescent="0.2">
      <c r="B44" s="99" t="str">
        <f>$B$11</f>
        <v>C3.1</v>
      </c>
      <c r="C44" s="28" t="e">
        <f>"TOTAL CARRIED FORWARD"&amp;IF(G44=G$1," TO SUMMARY (Page C"&amp;Page_A&amp;")","")</f>
        <v>#REF!</v>
      </c>
      <c r="D44" s="29"/>
      <c r="E44" s="30"/>
      <c r="F44" s="29"/>
      <c r="G44" s="198"/>
      <c r="H44" s="32"/>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BEF69E9-E3BD-49B4-B1E2-0548FDEADB46}">
            <xm:f>AND(Information!$C$8=FALSE,$D10&lt;&gt;"P C Sum",$D10&lt;&gt;"PC Sum",$D10&lt;&gt;"P Sum",$D10&lt;&gt;"Prov Sum")</xm:f>
            <x14:dxf>
              <font>
                <strike val="0"/>
                <color theme="0"/>
              </font>
              <numFmt numFmtId="4" formatCode="#,##0.00"/>
            </x14:dxf>
          </x14:cfRule>
          <xm:sqref>G44 F10:G12 F27:G43</xm:sqref>
        </x14:conditionalFormatting>
        <x14:conditionalFormatting xmlns:xm="http://schemas.microsoft.com/office/excel/2006/main">
          <x14:cfRule type="expression" priority="1" id="{15D412AD-ADCB-424B-9A46-A2746580BCBC}">
            <xm:f>AND(Information!$C$8=FALSE,$D13&lt;&gt;"P C Sum",$D13&lt;&gt;"PC Sum",$D13&lt;&gt;"P Sum",$D13&lt;&gt;"Prov Sum")</xm:f>
            <x14:dxf>
              <font>
                <strike val="0"/>
                <color theme="0"/>
              </font>
              <numFmt numFmtId="4" formatCode="#,##0.00"/>
            </x14:dxf>
          </x14:cfRule>
          <xm:sqref>F13:G26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7"/>
  <sheetViews>
    <sheetView view="pageBreakPreview" topLeftCell="A34" zoomScaleNormal="100" zoomScaleSheetLayoutView="100" workbookViewId="0">
      <selection activeCell="G60" sqref="G60"/>
    </sheetView>
  </sheetViews>
  <sheetFormatPr defaultColWidth="6.85546875" defaultRowHeight="12.75" x14ac:dyDescent="0.2"/>
  <cols>
    <col min="1" max="1" width="0.85546875" style="45" customWidth="1"/>
    <col min="2" max="2" width="11.5703125" style="45" customWidth="1"/>
    <col min="3" max="3" width="45.5703125" style="45" customWidth="1"/>
    <col min="4" max="4" width="13.5703125" style="45" customWidth="1"/>
    <col min="5" max="7" width="15.5703125" style="45" customWidth="1"/>
    <col min="8" max="8" width="0.85546875" style="45" customWidth="1"/>
    <col min="9" max="16384" width="6.85546875" style="45"/>
  </cols>
  <sheetData>
    <row r="1" spans="1:9" x14ac:dyDescent="0.2">
      <c r="G1" s="132"/>
    </row>
    <row r="2" spans="1:9" x14ac:dyDescent="0.2">
      <c r="A2" s="1"/>
      <c r="B2" s="246" t="str">
        <f>Client1</f>
        <v>Province of KwaZulu-Natal</v>
      </c>
      <c r="C2" s="82"/>
      <c r="D2" s="57"/>
      <c r="E2" s="327" t="str">
        <f>"Contract No. "&amp;ContractNo</f>
        <v>Contract No. ZNB01224/00000/00/PMC/INF/21/T</v>
      </c>
      <c r="F2" s="327"/>
      <c r="G2" s="327"/>
      <c r="H2" s="5"/>
      <c r="I2" s="1"/>
    </row>
    <row r="3" spans="1:9" x14ac:dyDescent="0.2">
      <c r="A3" s="1"/>
      <c r="B3" s="239" t="str">
        <f>Client2</f>
        <v>Department of Transport</v>
      </c>
      <c r="C3" s="82"/>
      <c r="D3" s="57"/>
      <c r="E3" s="57"/>
      <c r="F3" s="58"/>
      <c r="G3" s="83"/>
      <c r="H3" s="5"/>
      <c r="I3" s="1"/>
    </row>
    <row r="4" spans="1:9" x14ac:dyDescent="0.2">
      <c r="A4" s="1"/>
      <c r="B4" s="59"/>
      <c r="C4" s="59"/>
      <c r="D4" s="240"/>
      <c r="E4" s="240"/>
      <c r="F4" s="61"/>
      <c r="G4" s="84"/>
      <c r="H4" s="5"/>
      <c r="I4" s="1"/>
    </row>
    <row r="5" spans="1:9" x14ac:dyDescent="0.2">
      <c r="A5" s="1"/>
      <c r="B5" s="325" t="s">
        <v>8</v>
      </c>
      <c r="C5" s="326"/>
      <c r="D5" s="326"/>
      <c r="E5" s="326"/>
      <c r="F5" s="326"/>
      <c r="G5" s="322" t="str">
        <f>"CHAPTER "&amp;B10</f>
        <v>CHAPTER C3.2</v>
      </c>
      <c r="H5" s="241"/>
      <c r="I5" s="1"/>
    </row>
    <row r="6" spans="1:9" ht="7.5" customHeight="1" x14ac:dyDescent="0.2">
      <c r="A6" s="1"/>
      <c r="B6" s="318" t="str">
        <f>ContractDescription</f>
        <v>PROVISION OF ROUTINE AND SAFETY MAINTENANCE ON VARIOUS ROADS WITHIN THE APPELSBOSCH ZONE
UMSHWATHI AREA OFFICE</v>
      </c>
      <c r="C6" s="319"/>
      <c r="D6" s="319"/>
      <c r="E6" s="319"/>
      <c r="F6" s="319"/>
      <c r="G6" s="323"/>
      <c r="H6" s="110"/>
      <c r="I6" s="1"/>
    </row>
    <row r="7" spans="1:9" ht="12.75" customHeight="1" x14ac:dyDescent="0.2">
      <c r="A7" s="1"/>
      <c r="B7" s="318"/>
      <c r="C7" s="319"/>
      <c r="D7" s="319"/>
      <c r="E7" s="319"/>
      <c r="F7" s="319"/>
      <c r="G7" s="323"/>
      <c r="H7" s="110"/>
      <c r="I7" s="1"/>
    </row>
    <row r="8" spans="1:9" ht="7.5" customHeight="1" x14ac:dyDescent="0.2">
      <c r="A8" s="1"/>
      <c r="B8" s="320"/>
      <c r="C8" s="321"/>
      <c r="D8" s="321"/>
      <c r="E8" s="321"/>
      <c r="F8" s="321"/>
      <c r="G8" s="324"/>
      <c r="H8" s="110"/>
      <c r="I8" s="1"/>
    </row>
    <row r="9" spans="1:9" ht="24.95" customHeight="1" x14ac:dyDescent="0.2">
      <c r="A9" s="8"/>
      <c r="B9" s="9" t="s">
        <v>0</v>
      </c>
      <c r="C9" s="10" t="s">
        <v>1</v>
      </c>
      <c r="D9" s="10" t="s">
        <v>2</v>
      </c>
      <c r="E9" s="10" t="s">
        <v>3</v>
      </c>
      <c r="F9" s="10" t="s">
        <v>4</v>
      </c>
      <c r="G9" s="10" t="s">
        <v>5</v>
      </c>
      <c r="H9" s="243"/>
      <c r="I9" s="8"/>
    </row>
    <row r="10" spans="1:9" x14ac:dyDescent="0.2">
      <c r="A10" s="1"/>
      <c r="B10" s="53" t="s">
        <v>177</v>
      </c>
      <c r="C10" s="19" t="s">
        <v>176</v>
      </c>
      <c r="D10" s="14"/>
      <c r="E10" s="14"/>
      <c r="F10" s="15"/>
      <c r="G10" s="22"/>
      <c r="H10" s="17"/>
      <c r="I10" s="1"/>
    </row>
    <row r="11" spans="1:9" ht="8.1" customHeight="1" x14ac:dyDescent="0.2">
      <c r="A11" s="1"/>
      <c r="B11" s="43"/>
      <c r="C11" s="13"/>
      <c r="D11" s="14"/>
      <c r="E11" s="14"/>
      <c r="F11" s="15"/>
      <c r="G11" s="22"/>
      <c r="H11" s="17"/>
      <c r="I11" s="1"/>
    </row>
    <row r="12" spans="1:9" x14ac:dyDescent="0.2">
      <c r="A12" s="1"/>
      <c r="B12" s="43" t="s">
        <v>175</v>
      </c>
      <c r="C12" s="13" t="s">
        <v>174</v>
      </c>
      <c r="D12" s="14"/>
      <c r="E12" s="14"/>
      <c r="F12" s="15"/>
      <c r="G12" s="22"/>
      <c r="H12" s="17"/>
      <c r="I12" s="1"/>
    </row>
    <row r="13" spans="1:9" x14ac:dyDescent="0.2">
      <c r="A13" s="1"/>
      <c r="B13" s="43"/>
      <c r="C13" s="13"/>
      <c r="D13" s="14"/>
      <c r="E13" s="14"/>
      <c r="F13" s="15"/>
      <c r="G13" s="22"/>
      <c r="H13" s="17"/>
      <c r="I13" s="1"/>
    </row>
    <row r="14" spans="1:9" ht="25.5" x14ac:dyDescent="0.2">
      <c r="A14" s="1"/>
      <c r="B14" s="43" t="s">
        <v>173</v>
      </c>
      <c r="C14" s="13" t="s">
        <v>172</v>
      </c>
      <c r="D14" s="20"/>
      <c r="E14" s="21"/>
      <c r="F14" s="15"/>
      <c r="G14" s="22"/>
      <c r="H14" s="46"/>
      <c r="I14" s="1"/>
    </row>
    <row r="15" spans="1:9" x14ac:dyDescent="0.2">
      <c r="A15" s="1"/>
      <c r="B15" s="43"/>
      <c r="C15" s="13"/>
      <c r="D15" s="14"/>
      <c r="E15" s="23"/>
      <c r="F15" s="15"/>
      <c r="G15" s="22"/>
      <c r="H15" s="17"/>
      <c r="I15" s="1"/>
    </row>
    <row r="16" spans="1:9" ht="14.25" x14ac:dyDescent="0.2">
      <c r="A16" s="1"/>
      <c r="B16" s="43" t="s">
        <v>34</v>
      </c>
      <c r="C16" s="13" t="s">
        <v>139</v>
      </c>
      <c r="D16" s="20" t="s">
        <v>23</v>
      </c>
      <c r="E16" s="23">
        <v>75</v>
      </c>
      <c r="F16" s="15"/>
      <c r="G16" s="22"/>
      <c r="H16" s="17"/>
      <c r="I16" s="1"/>
    </row>
    <row r="17" spans="1:9" x14ac:dyDescent="0.2">
      <c r="A17" s="1"/>
      <c r="B17" s="43"/>
      <c r="C17" s="13"/>
      <c r="D17" s="14"/>
      <c r="E17" s="23" t="s">
        <v>411</v>
      </c>
      <c r="F17" s="15"/>
      <c r="G17" s="22"/>
      <c r="H17" s="48"/>
      <c r="I17" s="1"/>
    </row>
    <row r="18" spans="1:9" ht="14.25" x14ac:dyDescent="0.2">
      <c r="A18" s="1"/>
      <c r="B18" s="43" t="s">
        <v>35</v>
      </c>
      <c r="C18" s="25" t="s">
        <v>138</v>
      </c>
      <c r="D18" s="20" t="s">
        <v>23</v>
      </c>
      <c r="E18" s="23">
        <v>25</v>
      </c>
      <c r="F18" s="15"/>
      <c r="G18" s="22"/>
      <c r="H18" s="50"/>
      <c r="I18" s="1"/>
    </row>
    <row r="19" spans="1:9" x14ac:dyDescent="0.2">
      <c r="A19" s="1"/>
      <c r="B19" s="43"/>
      <c r="C19" s="24"/>
      <c r="D19" s="49"/>
      <c r="E19" s="23" t="s">
        <v>411</v>
      </c>
      <c r="F19" s="15"/>
      <c r="G19" s="22"/>
      <c r="H19" s="50"/>
      <c r="I19" s="1"/>
    </row>
    <row r="20" spans="1:9" ht="51" x14ac:dyDescent="0.2">
      <c r="A20" s="1"/>
      <c r="B20" s="43" t="s">
        <v>171</v>
      </c>
      <c r="C20" s="25" t="s">
        <v>170</v>
      </c>
      <c r="D20" s="20" t="s">
        <v>23</v>
      </c>
      <c r="E20" s="23">
        <v>10</v>
      </c>
      <c r="F20" s="15"/>
      <c r="G20" s="22"/>
      <c r="H20" s="50"/>
      <c r="I20" s="1"/>
    </row>
    <row r="21" spans="1:9" x14ac:dyDescent="0.2">
      <c r="A21" s="1"/>
      <c r="B21" s="43"/>
      <c r="C21" s="13"/>
      <c r="D21" s="14"/>
      <c r="E21" s="23" t="s">
        <v>411</v>
      </c>
      <c r="F21" s="15"/>
      <c r="G21" s="22"/>
      <c r="H21" s="17"/>
      <c r="I21" s="1"/>
    </row>
    <row r="22" spans="1:9" ht="25.5" x14ac:dyDescent="0.2">
      <c r="A22" s="1"/>
      <c r="B22" s="43" t="s">
        <v>169</v>
      </c>
      <c r="C22" s="13" t="s">
        <v>298</v>
      </c>
      <c r="D22" s="20" t="s">
        <v>23</v>
      </c>
      <c r="E22" s="23">
        <v>15</v>
      </c>
      <c r="F22" s="15"/>
      <c r="G22" s="22"/>
      <c r="H22" s="46"/>
      <c r="I22" s="1"/>
    </row>
    <row r="23" spans="1:9" x14ac:dyDescent="0.2">
      <c r="A23" s="1"/>
      <c r="B23" s="43"/>
      <c r="C23" s="13"/>
      <c r="D23" s="14"/>
      <c r="E23" s="23" t="s">
        <v>411</v>
      </c>
      <c r="F23" s="15"/>
      <c r="G23" s="22"/>
      <c r="H23" s="17"/>
      <c r="I23" s="1"/>
    </row>
    <row r="24" spans="1:9" x14ac:dyDescent="0.2">
      <c r="A24" s="1"/>
      <c r="B24" s="43" t="s">
        <v>168</v>
      </c>
      <c r="C24" s="13" t="s">
        <v>167</v>
      </c>
      <c r="D24" s="14"/>
      <c r="E24" s="23" t="s">
        <v>411</v>
      </c>
      <c r="F24" s="15"/>
      <c r="G24" s="22"/>
      <c r="H24" s="17"/>
      <c r="I24" s="1"/>
    </row>
    <row r="25" spans="1:9" x14ac:dyDescent="0.2">
      <c r="A25" s="1"/>
      <c r="B25" s="43"/>
      <c r="C25" s="13"/>
      <c r="D25" s="14"/>
      <c r="E25" s="23" t="s">
        <v>411</v>
      </c>
      <c r="F25" s="15"/>
      <c r="G25" s="22"/>
      <c r="H25" s="17"/>
      <c r="I25" s="1"/>
    </row>
    <row r="26" spans="1:9" ht="14.25" x14ac:dyDescent="0.2">
      <c r="A26" s="1"/>
      <c r="B26" s="43" t="s">
        <v>166</v>
      </c>
      <c r="C26" s="13" t="s">
        <v>165</v>
      </c>
      <c r="D26" s="20" t="s">
        <v>23</v>
      </c>
      <c r="E26" s="23">
        <v>75</v>
      </c>
      <c r="F26" s="15"/>
      <c r="G26" s="22"/>
      <c r="H26" s="46"/>
      <c r="I26" s="1"/>
    </row>
    <row r="27" spans="1:9" x14ac:dyDescent="0.2">
      <c r="A27" s="1"/>
      <c r="B27" s="43"/>
      <c r="C27" s="13"/>
      <c r="D27" s="14"/>
      <c r="E27" s="23" t="s">
        <v>411</v>
      </c>
      <c r="F27" s="15"/>
      <c r="G27" s="22"/>
      <c r="H27" s="17"/>
      <c r="I27" s="1"/>
    </row>
    <row r="28" spans="1:9" x14ac:dyDescent="0.2">
      <c r="A28" s="1"/>
      <c r="B28" s="43" t="s">
        <v>164</v>
      </c>
      <c r="C28" s="51" t="s">
        <v>163</v>
      </c>
      <c r="D28" s="52"/>
      <c r="E28" s="23" t="s">
        <v>411</v>
      </c>
      <c r="F28" s="15"/>
      <c r="G28" s="22"/>
      <c r="H28" s="17"/>
      <c r="I28" s="1"/>
    </row>
    <row r="29" spans="1:9" x14ac:dyDescent="0.2">
      <c r="A29" s="1"/>
      <c r="B29" s="43"/>
      <c r="C29" s="51"/>
      <c r="D29" s="52"/>
      <c r="E29" s="23" t="s">
        <v>411</v>
      </c>
      <c r="F29" s="15"/>
      <c r="G29" s="22"/>
      <c r="H29" s="17"/>
      <c r="I29" s="1"/>
    </row>
    <row r="30" spans="1:9" ht="14.25" x14ac:dyDescent="0.2">
      <c r="A30" s="1"/>
      <c r="B30" s="43" t="s">
        <v>34</v>
      </c>
      <c r="C30" s="13" t="s">
        <v>299</v>
      </c>
      <c r="D30" s="20" t="s">
        <v>23</v>
      </c>
      <c r="E30" s="14">
        <v>20</v>
      </c>
      <c r="F30" s="15"/>
      <c r="G30" s="22"/>
      <c r="H30" s="17"/>
      <c r="I30" s="1"/>
    </row>
    <row r="31" spans="1:9" x14ac:dyDescent="0.2">
      <c r="A31" s="1"/>
      <c r="B31" s="43"/>
      <c r="C31" s="13"/>
      <c r="D31" s="14"/>
      <c r="E31" s="14" t="s">
        <v>411</v>
      </c>
      <c r="F31" s="15"/>
      <c r="G31" s="22"/>
      <c r="H31" s="17"/>
      <c r="I31" s="1"/>
    </row>
    <row r="32" spans="1:9" x14ac:dyDescent="0.2">
      <c r="A32" s="1"/>
      <c r="B32" s="43" t="s">
        <v>162</v>
      </c>
      <c r="C32" s="13" t="s">
        <v>161</v>
      </c>
      <c r="D32" s="14"/>
      <c r="E32" s="14" t="s">
        <v>411</v>
      </c>
      <c r="F32" s="15"/>
      <c r="G32" s="22"/>
      <c r="H32" s="17"/>
      <c r="I32" s="1"/>
    </row>
    <row r="33" spans="2:7" x14ac:dyDescent="0.2">
      <c r="B33" s="43"/>
      <c r="C33" s="13"/>
      <c r="D33" s="14"/>
      <c r="E33" s="14" t="s">
        <v>411</v>
      </c>
      <c r="F33" s="15"/>
      <c r="G33" s="22"/>
    </row>
    <row r="34" spans="2:7" x14ac:dyDescent="0.2">
      <c r="B34" s="43" t="s">
        <v>160</v>
      </c>
      <c r="C34" s="13" t="s">
        <v>491</v>
      </c>
      <c r="D34" s="20"/>
      <c r="E34" s="21" t="s">
        <v>411</v>
      </c>
      <c r="F34" s="15"/>
      <c r="G34" s="22"/>
    </row>
    <row r="35" spans="2:7" x14ac:dyDescent="0.2">
      <c r="B35" s="43"/>
      <c r="C35" s="13"/>
      <c r="D35" s="20"/>
      <c r="E35" s="21" t="s">
        <v>411</v>
      </c>
      <c r="F35" s="15"/>
      <c r="G35" s="22"/>
    </row>
    <row r="36" spans="2:7" x14ac:dyDescent="0.2">
      <c r="B36" s="43"/>
      <c r="C36" s="13" t="s">
        <v>300</v>
      </c>
      <c r="D36" s="20" t="s">
        <v>6</v>
      </c>
      <c r="E36" s="21">
        <v>150</v>
      </c>
      <c r="F36" s="15"/>
      <c r="G36" s="22"/>
    </row>
    <row r="37" spans="2:7" x14ac:dyDescent="0.2">
      <c r="B37" s="43"/>
      <c r="C37" s="13"/>
      <c r="D37" s="14"/>
      <c r="E37" s="23" t="s">
        <v>411</v>
      </c>
      <c r="F37" s="15"/>
      <c r="G37" s="22"/>
    </row>
    <row r="38" spans="2:7" x14ac:dyDescent="0.2">
      <c r="B38" s="43"/>
      <c r="C38" s="13" t="s">
        <v>301</v>
      </c>
      <c r="D38" s="14" t="s">
        <v>6</v>
      </c>
      <c r="E38" s="23">
        <v>50</v>
      </c>
      <c r="F38" s="15"/>
      <c r="G38" s="22"/>
    </row>
    <row r="39" spans="2:7" x14ac:dyDescent="0.2">
      <c r="B39" s="43"/>
      <c r="C39" s="13"/>
      <c r="D39" s="14"/>
      <c r="E39" s="23" t="s">
        <v>411</v>
      </c>
      <c r="F39" s="15"/>
      <c r="G39" s="22"/>
    </row>
    <row r="40" spans="2:7" x14ac:dyDescent="0.2">
      <c r="B40" s="43" t="s">
        <v>159</v>
      </c>
      <c r="C40" s="25" t="s">
        <v>302</v>
      </c>
      <c r="D40" s="49"/>
      <c r="E40" s="23" t="s">
        <v>411</v>
      </c>
      <c r="F40" s="15"/>
      <c r="G40" s="22"/>
    </row>
    <row r="41" spans="2:7" x14ac:dyDescent="0.2">
      <c r="B41" s="43"/>
      <c r="C41" s="13"/>
      <c r="D41" s="20"/>
      <c r="E41" s="23" t="s">
        <v>411</v>
      </c>
      <c r="F41" s="15"/>
      <c r="G41" s="22"/>
    </row>
    <row r="42" spans="2:7" x14ac:dyDescent="0.2">
      <c r="B42" s="43"/>
      <c r="C42" s="13" t="s">
        <v>300</v>
      </c>
      <c r="D42" s="20" t="s">
        <v>33</v>
      </c>
      <c r="E42" s="23">
        <v>0.6</v>
      </c>
      <c r="F42" s="15"/>
      <c r="G42" s="22"/>
    </row>
    <row r="43" spans="2:7" x14ac:dyDescent="0.2">
      <c r="B43" s="43"/>
      <c r="C43" s="13"/>
      <c r="D43" s="14"/>
      <c r="E43" s="23" t="s">
        <v>411</v>
      </c>
      <c r="F43" s="15"/>
      <c r="G43" s="22"/>
    </row>
    <row r="44" spans="2:7" x14ac:dyDescent="0.2">
      <c r="B44" s="43"/>
      <c r="C44" s="13" t="s">
        <v>301</v>
      </c>
      <c r="D44" s="14" t="s">
        <v>33</v>
      </c>
      <c r="E44" s="23">
        <v>0.6</v>
      </c>
      <c r="F44" s="15"/>
      <c r="G44" s="22"/>
    </row>
    <row r="45" spans="2:7" x14ac:dyDescent="0.2">
      <c r="B45" s="43"/>
      <c r="C45" s="51"/>
      <c r="D45" s="14"/>
      <c r="E45" s="14" t="s">
        <v>411</v>
      </c>
      <c r="F45" s="15"/>
      <c r="G45" s="22"/>
    </row>
    <row r="46" spans="2:7" x14ac:dyDescent="0.2">
      <c r="B46" s="43" t="s">
        <v>158</v>
      </c>
      <c r="C46" s="13" t="s">
        <v>157</v>
      </c>
      <c r="D46" s="14"/>
      <c r="E46" s="14" t="s">
        <v>411</v>
      </c>
      <c r="F46" s="15"/>
      <c r="G46" s="22"/>
    </row>
    <row r="47" spans="2:7" x14ac:dyDescent="0.2">
      <c r="B47" s="43"/>
      <c r="C47" s="13"/>
      <c r="D47" s="14"/>
      <c r="E47" s="14" t="s">
        <v>411</v>
      </c>
      <c r="F47" s="15"/>
      <c r="G47" s="22"/>
    </row>
    <row r="48" spans="2:7" ht="51" x14ac:dyDescent="0.2">
      <c r="B48" s="43" t="s">
        <v>156</v>
      </c>
      <c r="C48" s="13" t="s">
        <v>360</v>
      </c>
      <c r="D48" s="20" t="s">
        <v>23</v>
      </c>
      <c r="E48" s="14">
        <v>4.8</v>
      </c>
      <c r="F48" s="15"/>
      <c r="G48" s="22"/>
    </row>
    <row r="49" spans="2:10" x14ac:dyDescent="0.2">
      <c r="B49" s="43"/>
      <c r="C49" s="13"/>
      <c r="D49" s="14"/>
      <c r="E49" s="14" t="s">
        <v>411</v>
      </c>
      <c r="F49" s="15"/>
      <c r="G49" s="22"/>
    </row>
    <row r="50" spans="2:10" ht="25.5" x14ac:dyDescent="0.2">
      <c r="B50" s="43" t="s">
        <v>155</v>
      </c>
      <c r="C50" s="13" t="s">
        <v>441</v>
      </c>
      <c r="D50" s="20" t="s">
        <v>51</v>
      </c>
      <c r="E50" s="14">
        <v>9</v>
      </c>
      <c r="F50" s="15"/>
      <c r="G50" s="22"/>
    </row>
    <row r="51" spans="2:10" s="26" customFormat="1" ht="19.5" customHeight="1" x14ac:dyDescent="0.2">
      <c r="B51" s="99" t="str">
        <f>$B$10</f>
        <v>C3.2</v>
      </c>
      <c r="C51" s="28" t="s">
        <v>12</v>
      </c>
      <c r="D51" s="29"/>
      <c r="E51" s="206"/>
      <c r="F51" s="29"/>
      <c r="G51" s="198"/>
      <c r="H51" s="32"/>
      <c r="J51" s="45"/>
    </row>
    <row r="52" spans="2:10" s="1" customFormat="1" x14ac:dyDescent="0.2">
      <c r="B52" s="316" t="str">
        <f>Client1</f>
        <v>Province of KwaZulu-Natal</v>
      </c>
      <c r="C52" s="316"/>
      <c r="D52" s="316"/>
      <c r="E52" s="314" t="str">
        <f>"Contract No. "&amp;ContractNo</f>
        <v>Contract No. ZNB01224/00000/00/PMC/INF/21/T</v>
      </c>
      <c r="F52" s="314"/>
      <c r="G52" s="314"/>
      <c r="H52" s="5"/>
      <c r="J52" s="45"/>
    </row>
    <row r="53" spans="2:10" s="1" customFormat="1" x14ac:dyDescent="0.2">
      <c r="B53" s="316" t="str">
        <f>Client2</f>
        <v>Department of Transport</v>
      </c>
      <c r="C53" s="316"/>
      <c r="D53" s="316"/>
      <c r="E53" s="314"/>
      <c r="F53" s="314"/>
      <c r="G53" s="314"/>
      <c r="H53" s="5"/>
      <c r="J53" s="45"/>
    </row>
    <row r="54" spans="2:10" s="1" customFormat="1" x14ac:dyDescent="0.2">
      <c r="B54" s="317"/>
      <c r="C54" s="317"/>
      <c r="D54" s="317"/>
      <c r="E54" s="315"/>
      <c r="F54" s="315"/>
      <c r="G54" s="315"/>
      <c r="H54" s="5"/>
      <c r="J54" s="45"/>
    </row>
    <row r="55" spans="2:10" s="1" customFormat="1" x14ac:dyDescent="0.2">
      <c r="B55" s="325" t="s">
        <v>8</v>
      </c>
      <c r="C55" s="326"/>
      <c r="D55" s="326"/>
      <c r="E55" s="326"/>
      <c r="F55" s="326"/>
      <c r="G55" s="328" t="str">
        <f>$G$5</f>
        <v>CHAPTER C3.2</v>
      </c>
      <c r="H55" s="241"/>
      <c r="J55" s="45"/>
    </row>
    <row r="56" spans="2:10" s="1" customFormat="1" x14ac:dyDescent="0.2">
      <c r="B56" s="318" t="str">
        <f>ContractDescription</f>
        <v>PROVISION OF ROUTINE AND SAFETY MAINTENANCE ON VARIOUS ROADS WITHIN THE APPELSBOSCH ZONE
UMSHWATHI AREA OFFICE</v>
      </c>
      <c r="C56" s="319"/>
      <c r="D56" s="319"/>
      <c r="E56" s="319"/>
      <c r="F56" s="319"/>
      <c r="G56" s="329"/>
      <c r="H56" s="110"/>
      <c r="J56" s="45"/>
    </row>
    <row r="57" spans="2:10" s="1" customFormat="1" x14ac:dyDescent="0.2">
      <c r="B57" s="318"/>
      <c r="C57" s="319"/>
      <c r="D57" s="319"/>
      <c r="E57" s="319"/>
      <c r="F57" s="319"/>
      <c r="G57" s="329"/>
      <c r="H57" s="110"/>
      <c r="J57" s="45"/>
    </row>
    <row r="58" spans="2:10" s="1" customFormat="1" x14ac:dyDescent="0.2">
      <c r="B58" s="320"/>
      <c r="C58" s="321"/>
      <c r="D58" s="321"/>
      <c r="E58" s="321"/>
      <c r="F58" s="321"/>
      <c r="G58" s="330"/>
      <c r="H58" s="110"/>
      <c r="J58" s="45"/>
    </row>
    <row r="59" spans="2:10" s="8" customFormat="1" ht="24.95" customHeight="1" x14ac:dyDescent="0.2">
      <c r="B59" s="54" t="s">
        <v>0</v>
      </c>
      <c r="C59" s="10" t="s">
        <v>1</v>
      </c>
      <c r="D59" s="10" t="s">
        <v>2</v>
      </c>
      <c r="E59" s="10" t="s">
        <v>3</v>
      </c>
      <c r="F59" s="10" t="s">
        <v>4</v>
      </c>
      <c r="G59" s="10" t="s">
        <v>5</v>
      </c>
      <c r="H59" s="243"/>
      <c r="J59" s="45"/>
    </row>
    <row r="60" spans="2:10" s="26" customFormat="1" ht="20.100000000000001" customHeight="1" x14ac:dyDescent="0.2">
      <c r="B60" s="62"/>
      <c r="C60" s="28" t="s">
        <v>26</v>
      </c>
      <c r="D60" s="29"/>
      <c r="E60" s="206"/>
      <c r="F60" s="29"/>
      <c r="G60" s="198">
        <f>+G51</f>
        <v>0</v>
      </c>
      <c r="H60" s="32"/>
      <c r="J60" s="45"/>
    </row>
    <row r="61" spans="2:10" x14ac:dyDescent="0.2">
      <c r="B61" s="43"/>
      <c r="C61" s="98"/>
      <c r="D61" s="14"/>
      <c r="E61" s="23"/>
      <c r="F61" s="15"/>
      <c r="G61" s="22"/>
    </row>
    <row r="62" spans="2:10" x14ac:dyDescent="0.2">
      <c r="B62" s="43" t="s">
        <v>154</v>
      </c>
      <c r="C62" s="25" t="s">
        <v>121</v>
      </c>
      <c r="D62" s="49"/>
      <c r="E62" s="23"/>
      <c r="F62" s="15"/>
      <c r="G62" s="22"/>
    </row>
    <row r="63" spans="2:10" x14ac:dyDescent="0.2">
      <c r="B63" s="43"/>
      <c r="C63" s="24"/>
      <c r="D63" s="49"/>
      <c r="E63" s="23"/>
      <c r="F63" s="15"/>
      <c r="G63" s="22"/>
    </row>
    <row r="64" spans="2:10" x14ac:dyDescent="0.2">
      <c r="B64" s="43" t="s">
        <v>153</v>
      </c>
      <c r="C64" s="13" t="s">
        <v>361</v>
      </c>
      <c r="D64" s="14" t="s">
        <v>24</v>
      </c>
      <c r="E64" s="23">
        <v>45</v>
      </c>
      <c r="F64" s="15"/>
      <c r="G64" s="22"/>
    </row>
    <row r="65" spans="2:8" x14ac:dyDescent="0.2">
      <c r="B65" s="43"/>
      <c r="C65" s="13"/>
      <c r="D65" s="14"/>
      <c r="E65" s="23" t="s">
        <v>411</v>
      </c>
      <c r="F65" s="15"/>
      <c r="G65" s="22"/>
    </row>
    <row r="66" spans="2:8" x14ac:dyDescent="0.2">
      <c r="B66" s="43" t="s">
        <v>152</v>
      </c>
      <c r="C66" s="13" t="s">
        <v>151</v>
      </c>
      <c r="D66" s="14"/>
      <c r="E66" s="23" t="s">
        <v>411</v>
      </c>
      <c r="F66" s="15"/>
      <c r="G66" s="22"/>
    </row>
    <row r="67" spans="2:8" x14ac:dyDescent="0.2">
      <c r="B67" s="43"/>
      <c r="C67" s="51"/>
      <c r="D67" s="52"/>
      <c r="E67" s="23" t="s">
        <v>411</v>
      </c>
      <c r="F67" s="15"/>
      <c r="G67" s="22"/>
    </row>
    <row r="68" spans="2:8" x14ac:dyDescent="0.2">
      <c r="B68" s="43" t="s">
        <v>150</v>
      </c>
      <c r="C68" s="13" t="s">
        <v>149</v>
      </c>
      <c r="D68" s="14" t="s">
        <v>178</v>
      </c>
      <c r="E68" s="23">
        <v>70</v>
      </c>
      <c r="F68" s="15"/>
      <c r="G68" s="22"/>
    </row>
    <row r="69" spans="2:8" x14ac:dyDescent="0.2">
      <c r="B69" s="43"/>
      <c r="C69" s="51"/>
      <c r="D69" s="14"/>
      <c r="E69" s="23" t="s">
        <v>411</v>
      </c>
      <c r="F69" s="15"/>
      <c r="G69" s="22"/>
    </row>
    <row r="70" spans="2:8" ht="25.5" x14ac:dyDescent="0.2">
      <c r="B70" s="43" t="s">
        <v>148</v>
      </c>
      <c r="C70" s="13" t="s">
        <v>147</v>
      </c>
      <c r="D70" s="14"/>
      <c r="E70" s="23" t="s">
        <v>411</v>
      </c>
      <c r="F70" s="15"/>
      <c r="G70" s="22"/>
    </row>
    <row r="71" spans="2:8" x14ac:dyDescent="0.2">
      <c r="B71" s="43"/>
      <c r="C71" s="13"/>
      <c r="D71" s="14"/>
      <c r="E71" s="23" t="s">
        <v>411</v>
      </c>
      <c r="F71" s="15"/>
      <c r="G71" s="22"/>
    </row>
    <row r="72" spans="2:8" ht="25.5" x14ac:dyDescent="0.2">
      <c r="B72" s="43" t="s">
        <v>146</v>
      </c>
      <c r="C72" s="51" t="s">
        <v>303</v>
      </c>
      <c r="D72" s="52" t="s">
        <v>179</v>
      </c>
      <c r="E72" s="23">
        <v>20</v>
      </c>
      <c r="F72" s="15"/>
      <c r="G72" s="22"/>
    </row>
    <row r="73" spans="2:8" x14ac:dyDescent="0.2">
      <c r="B73" s="43"/>
      <c r="C73" s="51"/>
      <c r="D73" s="52"/>
      <c r="E73" s="23"/>
      <c r="F73" s="15"/>
      <c r="G73" s="22"/>
    </row>
    <row r="74" spans="2:8" x14ac:dyDescent="0.2">
      <c r="B74" s="43"/>
      <c r="C74" s="13"/>
      <c r="D74" s="14"/>
      <c r="E74" s="23"/>
      <c r="F74" s="15"/>
      <c r="G74" s="22"/>
    </row>
    <row r="75" spans="2:8" x14ac:dyDescent="0.2">
      <c r="B75" s="43"/>
      <c r="C75" s="13"/>
      <c r="D75" s="14"/>
      <c r="E75" s="23"/>
      <c r="F75" s="15"/>
      <c r="G75" s="22"/>
    </row>
    <row r="76" spans="2:8" x14ac:dyDescent="0.2">
      <c r="B76" s="43"/>
      <c r="C76" s="13"/>
      <c r="D76" s="14"/>
      <c r="E76" s="23"/>
      <c r="F76" s="15"/>
      <c r="G76" s="22"/>
    </row>
    <row r="77" spans="2:8" s="26" customFormat="1" ht="19.5" customHeight="1" x14ac:dyDescent="0.2">
      <c r="B77" s="99" t="str">
        <f>$B$10</f>
        <v>C3.2</v>
      </c>
      <c r="C77" s="357" t="s">
        <v>228</v>
      </c>
      <c r="D77" s="29"/>
      <c r="E77" s="206"/>
      <c r="F77" s="29"/>
      <c r="G77" s="198"/>
      <c r="H77" s="32"/>
    </row>
  </sheetData>
  <mergeCells count="11">
    <mergeCell ref="B55:F55"/>
    <mergeCell ref="G55:G58"/>
    <mergeCell ref="B56:F58"/>
    <mergeCell ref="E2:G2"/>
    <mergeCell ref="B5:F5"/>
    <mergeCell ref="G5:G8"/>
    <mergeCell ref="B6:F8"/>
    <mergeCell ref="B52:D52"/>
    <mergeCell ref="E52:G54"/>
    <mergeCell ref="B53:D53"/>
    <mergeCell ref="B54:D54"/>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1"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G51 F10:G47 F61:G76</xm:sqref>
        </x14:conditionalFormatting>
        <x14:conditionalFormatting xmlns:xm="http://schemas.microsoft.com/office/excel/2006/main">
          <x14:cfRule type="expression" priority="3" id="{FD87BB05-3F38-4584-BDFA-79B290D8C869}">
            <xm:f>AND(Information!$C$8=FALSE,$D48&lt;&gt;"P C Sum",$D48&lt;&gt;"PC Sum",$D48&lt;&gt;"P Sum",$D48&lt;&gt;"Prov Sum")</xm:f>
            <x14:dxf>
              <font>
                <strike val="0"/>
                <color theme="0"/>
              </font>
              <numFmt numFmtId="4" formatCode="#,##0.00"/>
            </x14:dxf>
          </x14:cfRule>
          <xm:sqref>F48:G50</xm:sqref>
        </x14:conditionalFormatting>
        <x14:conditionalFormatting xmlns:xm="http://schemas.microsoft.com/office/excel/2006/main">
          <x14:cfRule type="expression" priority="2" id="{34AB9AC1-8702-4CCA-9F14-12773933DE63}">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CE92AF8-9DFC-4A4C-8ED5-2CBA4ECD0710}">
            <xm:f>AND(Information!$C$8=FALSE,$D77&lt;&gt;"P C Sum",$D77&lt;&gt;"PC Sum",$D77&lt;&gt;"P Sum",$D77&lt;&gt;"Prov Sum")</xm:f>
            <x14:dxf>
              <font>
                <strike val="0"/>
                <color theme="0"/>
              </font>
              <numFmt numFmtId="4" formatCode="#,##0.00"/>
            </x14:dxf>
          </x14:cfRule>
          <xm:sqref>G77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37"/>
  <sheetViews>
    <sheetView view="pageBreakPreview" zoomScaleNormal="100" zoomScaleSheetLayoutView="100" workbookViewId="0">
      <selection activeCell="G29" sqref="G29"/>
    </sheetView>
  </sheetViews>
  <sheetFormatPr defaultColWidth="6.85546875" defaultRowHeight="12.75" x14ac:dyDescent="0.2"/>
  <cols>
    <col min="1" max="1" width="0.85546875" style="45" customWidth="1"/>
    <col min="2" max="2" width="11.5703125" style="45" customWidth="1"/>
    <col min="3" max="3" width="45.5703125" style="45" customWidth="1"/>
    <col min="4" max="4" width="13.5703125" style="45" customWidth="1"/>
    <col min="5" max="7" width="15.5703125" style="45" customWidth="1"/>
    <col min="8" max="8" width="0.85546875" style="45" customWidth="1"/>
    <col min="9" max="16384" width="6.85546875" style="45"/>
  </cols>
  <sheetData>
    <row r="1" spans="1:9" x14ac:dyDescent="0.2">
      <c r="G1" s="132"/>
    </row>
    <row r="2" spans="1:9" x14ac:dyDescent="0.2">
      <c r="A2" s="1"/>
      <c r="B2" s="81" t="str">
        <f>Client1</f>
        <v>Province of KwaZulu-Natal</v>
      </c>
      <c r="C2" s="82"/>
      <c r="D2" s="57"/>
      <c r="E2" s="327" t="str">
        <f>"Contract No. "&amp;ContractNo</f>
        <v>Contract No. ZNB01224/00000/00/PMC/INF/21/T</v>
      </c>
      <c r="F2" s="327"/>
      <c r="G2" s="327"/>
      <c r="H2" s="5"/>
      <c r="I2" s="1"/>
    </row>
    <row r="3" spans="1:9" x14ac:dyDescent="0.2">
      <c r="A3" s="1"/>
      <c r="B3" s="80" t="str">
        <f>Client2</f>
        <v>Department of Transport</v>
      </c>
      <c r="C3" s="82"/>
      <c r="D3" s="57"/>
      <c r="E3" s="57"/>
      <c r="F3" s="58"/>
      <c r="G3" s="83"/>
      <c r="H3" s="5"/>
      <c r="I3" s="1"/>
    </row>
    <row r="4" spans="1:9" x14ac:dyDescent="0.2">
      <c r="A4" s="1"/>
      <c r="B4" s="59"/>
      <c r="C4" s="59"/>
      <c r="D4" s="60"/>
      <c r="E4" s="60"/>
      <c r="F4" s="61"/>
      <c r="G4" s="84"/>
      <c r="H4" s="5"/>
      <c r="I4" s="1"/>
    </row>
    <row r="5" spans="1:9" x14ac:dyDescent="0.2">
      <c r="A5" s="1"/>
      <c r="B5" s="325" t="s">
        <v>8</v>
      </c>
      <c r="C5" s="326"/>
      <c r="D5" s="326"/>
      <c r="E5" s="326"/>
      <c r="F5" s="326"/>
      <c r="G5" s="322" t="str">
        <f>"CHAPTER "&amp;B11</f>
        <v>CHAPTER C3.3</v>
      </c>
      <c r="H5" s="6"/>
      <c r="I5" s="1"/>
    </row>
    <row r="6" spans="1:9" ht="7.5" customHeight="1" x14ac:dyDescent="0.2">
      <c r="A6" s="1"/>
      <c r="B6" s="318" t="str">
        <f>ContractDescription</f>
        <v>PROVISION OF ROUTINE AND SAFETY MAINTENANCE ON VARIOUS ROADS WITHIN THE APPELSBOSCH ZONE
UMSHWATHI AREA OFFICE</v>
      </c>
      <c r="C6" s="319"/>
      <c r="D6" s="319"/>
      <c r="E6" s="319"/>
      <c r="F6" s="319"/>
      <c r="G6" s="323"/>
      <c r="H6" s="7"/>
      <c r="I6" s="1"/>
    </row>
    <row r="7" spans="1:9" ht="12.75" customHeight="1" x14ac:dyDescent="0.2">
      <c r="A7" s="1"/>
      <c r="B7" s="318"/>
      <c r="C7" s="319"/>
      <c r="D7" s="319"/>
      <c r="E7" s="319"/>
      <c r="F7" s="319"/>
      <c r="G7" s="323"/>
      <c r="H7" s="7"/>
      <c r="I7" s="1"/>
    </row>
    <row r="8" spans="1:9" ht="7.5" customHeight="1" x14ac:dyDescent="0.2">
      <c r="A8" s="1"/>
      <c r="B8" s="320"/>
      <c r="C8" s="321"/>
      <c r="D8" s="321"/>
      <c r="E8" s="321"/>
      <c r="F8" s="321"/>
      <c r="G8" s="324"/>
      <c r="H8" s="7"/>
      <c r="I8" s="1"/>
    </row>
    <row r="9" spans="1:9" ht="24.95" customHeight="1" x14ac:dyDescent="0.2">
      <c r="A9" s="8"/>
      <c r="B9" s="9" t="s">
        <v>0</v>
      </c>
      <c r="C9" s="10" t="s">
        <v>1</v>
      </c>
      <c r="D9" s="10" t="s">
        <v>2</v>
      </c>
      <c r="E9" s="10" t="s">
        <v>3</v>
      </c>
      <c r="F9" s="10" t="s">
        <v>4</v>
      </c>
      <c r="G9" s="10" t="s">
        <v>5</v>
      </c>
      <c r="H9" s="11"/>
      <c r="I9" s="8"/>
    </row>
    <row r="10" spans="1:9" x14ac:dyDescent="0.2">
      <c r="A10" s="1"/>
      <c r="B10" s="43"/>
      <c r="C10" s="13"/>
      <c r="D10" s="14"/>
      <c r="E10" s="14"/>
      <c r="F10" s="15"/>
      <c r="G10" s="22"/>
      <c r="H10" s="17"/>
      <c r="I10" s="1"/>
    </row>
    <row r="11" spans="1:9" ht="51" x14ac:dyDescent="0.2">
      <c r="A11" s="1"/>
      <c r="B11" s="53" t="s">
        <v>135</v>
      </c>
      <c r="C11" s="19" t="s">
        <v>134</v>
      </c>
      <c r="D11" s="14"/>
      <c r="E11" s="14"/>
      <c r="F11" s="15"/>
      <c r="G11" s="22"/>
      <c r="H11" s="17"/>
      <c r="I11" s="1"/>
    </row>
    <row r="12" spans="1:9" x14ac:dyDescent="0.2">
      <c r="A12" s="1"/>
      <c r="B12" s="43"/>
      <c r="C12" s="13"/>
      <c r="D12" s="14"/>
      <c r="E12" s="14"/>
      <c r="F12" s="15"/>
      <c r="G12" s="22"/>
      <c r="H12" s="17"/>
      <c r="I12" s="1"/>
    </row>
    <row r="13" spans="1:9" x14ac:dyDescent="0.2">
      <c r="A13" s="1"/>
      <c r="B13" s="47" t="s">
        <v>133</v>
      </c>
      <c r="C13" s="13" t="s">
        <v>132</v>
      </c>
      <c r="D13" s="14"/>
      <c r="E13" s="14"/>
      <c r="F13" s="15"/>
      <c r="G13" s="22"/>
      <c r="H13" s="17"/>
      <c r="I13" s="1"/>
    </row>
    <row r="14" spans="1:9" x14ac:dyDescent="0.2">
      <c r="A14" s="1"/>
      <c r="B14" s="47"/>
      <c r="C14" s="13"/>
      <c r="D14" s="14"/>
      <c r="E14" s="14"/>
      <c r="F14" s="15"/>
      <c r="G14" s="22"/>
      <c r="H14" s="17"/>
      <c r="I14" s="1"/>
    </row>
    <row r="15" spans="1:9" x14ac:dyDescent="0.2">
      <c r="A15" s="1"/>
      <c r="B15" s="43" t="s">
        <v>131</v>
      </c>
      <c r="C15" s="13" t="s">
        <v>304</v>
      </c>
      <c r="D15" s="20"/>
      <c r="E15" s="21"/>
      <c r="F15" s="15"/>
      <c r="G15" s="22"/>
      <c r="H15" s="46"/>
      <c r="I15" s="1"/>
    </row>
    <row r="16" spans="1:9" x14ac:dyDescent="0.2">
      <c r="A16" s="1"/>
      <c r="B16" s="47"/>
      <c r="C16" s="13"/>
      <c r="D16" s="14"/>
      <c r="E16" s="23"/>
      <c r="F16" s="15"/>
      <c r="G16" s="22"/>
      <c r="H16" s="17"/>
      <c r="I16" s="1"/>
    </row>
    <row r="17" spans="1:9" ht="25.5" x14ac:dyDescent="0.2">
      <c r="A17" s="1"/>
      <c r="B17" s="47" t="s">
        <v>34</v>
      </c>
      <c r="C17" s="13" t="s">
        <v>362</v>
      </c>
      <c r="D17" s="14" t="s">
        <v>6</v>
      </c>
      <c r="E17" s="23">
        <v>50</v>
      </c>
      <c r="F17" s="15"/>
      <c r="G17" s="22"/>
      <c r="H17" s="17"/>
      <c r="I17" s="1"/>
    </row>
    <row r="18" spans="1:9" x14ac:dyDescent="0.2">
      <c r="A18" s="1"/>
      <c r="B18" s="47"/>
      <c r="C18" s="13"/>
      <c r="D18" s="14"/>
      <c r="E18" s="23"/>
      <c r="F18" s="15"/>
      <c r="G18" s="22"/>
      <c r="H18" s="17"/>
      <c r="I18" s="1"/>
    </row>
    <row r="19" spans="1:9" ht="25.5" x14ac:dyDescent="0.2">
      <c r="A19" s="1"/>
      <c r="B19" s="47" t="s">
        <v>35</v>
      </c>
      <c r="C19" s="13" t="s">
        <v>363</v>
      </c>
      <c r="D19" s="14" t="s">
        <v>6</v>
      </c>
      <c r="E19" s="23">
        <v>50</v>
      </c>
      <c r="F19" s="15"/>
      <c r="G19" s="22"/>
      <c r="H19" s="17"/>
      <c r="I19" s="1"/>
    </row>
    <row r="20" spans="1:9" x14ac:dyDescent="0.2">
      <c r="A20" s="1"/>
      <c r="B20" s="47"/>
      <c r="C20" s="24"/>
      <c r="D20" s="49"/>
      <c r="E20" s="23"/>
      <c r="F20" s="15"/>
      <c r="G20" s="22"/>
      <c r="H20" s="50"/>
      <c r="I20" s="1"/>
    </row>
    <row r="21" spans="1:9" x14ac:dyDescent="0.2">
      <c r="A21" s="1"/>
      <c r="B21" s="47" t="s">
        <v>130</v>
      </c>
      <c r="C21" s="13" t="s">
        <v>129</v>
      </c>
      <c r="D21" s="14"/>
      <c r="E21" s="23"/>
      <c r="F21" s="15"/>
      <c r="G21" s="22"/>
      <c r="H21" s="46"/>
      <c r="I21" s="1"/>
    </row>
    <row r="22" spans="1:9" x14ac:dyDescent="0.2">
      <c r="A22" s="1"/>
      <c r="B22" s="47"/>
      <c r="C22" s="13"/>
      <c r="D22" s="14"/>
      <c r="E22" s="23"/>
      <c r="F22" s="15"/>
      <c r="G22" s="22"/>
      <c r="H22" s="17"/>
      <c r="I22" s="1"/>
    </row>
    <row r="23" spans="1:9" x14ac:dyDescent="0.2">
      <c r="A23" s="1"/>
      <c r="B23" s="47" t="s">
        <v>128</v>
      </c>
      <c r="C23" s="13" t="s">
        <v>305</v>
      </c>
      <c r="D23" s="14"/>
      <c r="E23" s="23"/>
      <c r="F23" s="15"/>
      <c r="G23" s="22"/>
      <c r="H23" s="17"/>
      <c r="I23" s="1"/>
    </row>
    <row r="24" spans="1:9" x14ac:dyDescent="0.2">
      <c r="A24" s="1"/>
      <c r="B24" s="47"/>
      <c r="C24" s="13"/>
      <c r="D24" s="14"/>
      <c r="E24" s="23"/>
      <c r="F24" s="15"/>
      <c r="G24" s="22"/>
      <c r="H24" s="17"/>
      <c r="I24" s="1"/>
    </row>
    <row r="25" spans="1:9" ht="24" x14ac:dyDescent="0.2">
      <c r="A25" s="1"/>
      <c r="B25" s="47" t="s">
        <v>34</v>
      </c>
      <c r="C25" s="220" t="s">
        <v>364</v>
      </c>
      <c r="D25" s="14" t="s">
        <v>6</v>
      </c>
      <c r="E25" s="23">
        <v>50</v>
      </c>
      <c r="F25" s="15"/>
      <c r="G25" s="22"/>
      <c r="H25" s="17"/>
      <c r="I25" s="1"/>
    </row>
    <row r="26" spans="1:9" x14ac:dyDescent="0.2">
      <c r="A26" s="1"/>
      <c r="B26" s="47"/>
      <c r="C26" s="220"/>
      <c r="D26" s="14"/>
      <c r="E26" s="23"/>
      <c r="F26" s="15"/>
      <c r="G26" s="22"/>
      <c r="H26" s="17"/>
      <c r="I26" s="1"/>
    </row>
    <row r="27" spans="1:9" ht="24" x14ac:dyDescent="0.2">
      <c r="A27" s="1"/>
      <c r="B27" s="47" t="s">
        <v>35</v>
      </c>
      <c r="C27" s="220" t="s">
        <v>365</v>
      </c>
      <c r="D27" s="14" t="s">
        <v>6</v>
      </c>
      <c r="E27" s="23">
        <v>50</v>
      </c>
      <c r="F27" s="15"/>
      <c r="G27" s="22"/>
      <c r="H27" s="17"/>
      <c r="I27" s="1"/>
    </row>
    <row r="28" spans="1:9" x14ac:dyDescent="0.2">
      <c r="A28" s="1"/>
      <c r="B28" s="47"/>
      <c r="C28" s="13"/>
      <c r="D28" s="14"/>
      <c r="E28" s="23"/>
      <c r="F28" s="15"/>
      <c r="G28" s="22"/>
      <c r="H28" s="17"/>
      <c r="I28" s="1"/>
    </row>
    <row r="29" spans="1:9" ht="38.25" x14ac:dyDescent="0.2">
      <c r="A29" s="1"/>
      <c r="B29" s="47" t="s">
        <v>127</v>
      </c>
      <c r="C29" s="13" t="s">
        <v>126</v>
      </c>
      <c r="D29" s="14"/>
      <c r="E29" s="14"/>
      <c r="F29" s="15"/>
      <c r="G29" s="22"/>
      <c r="H29" s="17"/>
      <c r="I29" s="1"/>
    </row>
    <row r="30" spans="1:9" x14ac:dyDescent="0.2">
      <c r="A30" s="1"/>
      <c r="B30" s="47"/>
      <c r="C30" s="13"/>
      <c r="D30" s="14"/>
      <c r="E30" s="14"/>
      <c r="F30" s="15"/>
      <c r="G30" s="22"/>
      <c r="H30" s="17"/>
      <c r="I30" s="1"/>
    </row>
    <row r="31" spans="1:9" ht="25.5" x14ac:dyDescent="0.2">
      <c r="A31" s="1"/>
      <c r="B31" s="47" t="s">
        <v>125</v>
      </c>
      <c r="C31" s="13" t="s">
        <v>124</v>
      </c>
      <c r="D31" s="14" t="s">
        <v>6</v>
      </c>
      <c r="E31" s="14">
        <v>20</v>
      </c>
      <c r="F31" s="15"/>
      <c r="G31" s="22"/>
      <c r="H31" s="17"/>
      <c r="I31" s="1"/>
    </row>
    <row r="32" spans="1:9" x14ac:dyDescent="0.2">
      <c r="A32" s="1"/>
      <c r="B32" s="47"/>
      <c r="C32" s="13"/>
      <c r="D32" s="49"/>
      <c r="E32" s="14"/>
      <c r="F32" s="15"/>
      <c r="G32" s="22"/>
      <c r="H32" s="17"/>
      <c r="I32" s="1"/>
    </row>
    <row r="33" spans="1:9" ht="25.5" x14ac:dyDescent="0.2">
      <c r="A33" s="1"/>
      <c r="B33" s="47" t="s">
        <v>123</v>
      </c>
      <c r="C33" s="25" t="s">
        <v>122</v>
      </c>
      <c r="D33" s="49" t="s">
        <v>6</v>
      </c>
      <c r="E33" s="49">
        <v>10</v>
      </c>
      <c r="F33" s="15"/>
      <c r="G33" s="22"/>
      <c r="H33" s="50"/>
      <c r="I33" s="1"/>
    </row>
    <row r="34" spans="1:9" x14ac:dyDescent="0.2">
      <c r="A34" s="1"/>
      <c r="B34" s="47"/>
      <c r="C34" s="13"/>
      <c r="D34" s="14"/>
      <c r="E34" s="14"/>
      <c r="F34" s="15"/>
      <c r="G34" s="22"/>
      <c r="H34" s="17"/>
      <c r="I34" s="1"/>
    </row>
    <row r="35" spans="1:9" x14ac:dyDescent="0.2">
      <c r="B35" s="43"/>
      <c r="C35" s="13"/>
      <c r="D35" s="52"/>
      <c r="E35" s="21"/>
      <c r="F35" s="15"/>
      <c r="G35" s="22"/>
    </row>
    <row r="36" spans="1:9" x14ac:dyDescent="0.2">
      <c r="B36" s="47"/>
      <c r="C36" s="13"/>
      <c r="D36" s="14"/>
      <c r="E36" s="23"/>
      <c r="F36" s="15"/>
      <c r="G36" s="22"/>
    </row>
    <row r="37" spans="1:9" s="26" customFormat="1" ht="19.5" customHeight="1" x14ac:dyDescent="0.2">
      <c r="B37" s="99" t="str">
        <f>$B$11</f>
        <v>C3.3</v>
      </c>
      <c r="C37" s="28" t="e">
        <f>"TOTAL CARRIED FORWARD"&amp;IF(G37=G$1," TO SUMMARY (Page C"&amp;Page_A&amp;")","")</f>
        <v>#REF!</v>
      </c>
      <c r="D37" s="29"/>
      <c r="E37" s="30"/>
      <c r="F37" s="29"/>
      <c r="G37" s="198"/>
      <c r="H37" s="32"/>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8"/>
  <sheetViews>
    <sheetView view="pageBreakPreview" zoomScaleNormal="125" zoomScaleSheetLayoutView="100" zoomScalePageLayoutView="125" workbookViewId="0">
      <selection activeCell="F33" sqref="F33"/>
    </sheetView>
  </sheetViews>
  <sheetFormatPr defaultColWidth="6.85546875" defaultRowHeight="12.75" x14ac:dyDescent="0.2"/>
  <cols>
    <col min="1" max="1" width="0.85546875" style="63" customWidth="1"/>
    <col min="2" max="2" width="11.7109375" style="66" customWidth="1"/>
    <col min="3" max="3" width="45.7109375" style="208" customWidth="1"/>
    <col min="4" max="4" width="13.7109375" style="109" customWidth="1"/>
    <col min="5" max="5" width="15.7109375" style="109" customWidth="1"/>
    <col min="6" max="6" width="15.7109375" style="63" customWidth="1"/>
    <col min="7" max="7" width="15.7109375" style="64" customWidth="1"/>
    <col min="8" max="8" width="0.85546875" style="64" customWidth="1"/>
    <col min="9" max="16384" width="6.85546875" style="63"/>
  </cols>
  <sheetData>
    <row r="1" spans="2:8" x14ac:dyDescent="0.2">
      <c r="G1" s="230"/>
    </row>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85"/>
      <c r="C4" s="210"/>
      <c r="D4" s="86"/>
      <c r="E4" s="86"/>
      <c r="F4" s="129"/>
      <c r="G4" s="130"/>
    </row>
    <row r="5" spans="2:8" x14ac:dyDescent="0.2">
      <c r="B5" s="325" t="s">
        <v>8</v>
      </c>
      <c r="C5" s="326"/>
      <c r="D5" s="326"/>
      <c r="E5" s="326"/>
      <c r="F5" s="326"/>
      <c r="G5" s="328" t="str">
        <f>"CHAPTER "&amp;B11</f>
        <v>CHAPTER C4.1</v>
      </c>
      <c r="H5" s="241"/>
    </row>
    <row r="6" spans="2:8" ht="7.5" customHeight="1" x14ac:dyDescent="0.2">
      <c r="B6" s="318" t="str">
        <f>ContractDescription</f>
        <v>PROVISION OF ROUTINE AND SAFETY MAINTENANCE ON VARIOUS ROADS WITHIN THE APPELSBOSCH ZONE
UMSHWATHI AREA OFFICE</v>
      </c>
      <c r="C6" s="332"/>
      <c r="D6" s="332"/>
      <c r="E6" s="332"/>
      <c r="F6" s="332"/>
      <c r="G6" s="329"/>
      <c r="H6" s="110"/>
    </row>
    <row r="7" spans="2:8" ht="12.75" customHeight="1" x14ac:dyDescent="0.2">
      <c r="B7" s="318"/>
      <c r="C7" s="332"/>
      <c r="D7" s="332"/>
      <c r="E7" s="332"/>
      <c r="F7" s="332"/>
      <c r="G7" s="329"/>
      <c r="H7" s="110"/>
    </row>
    <row r="8" spans="2:8" ht="7.5" customHeight="1" x14ac:dyDescent="0.2">
      <c r="B8" s="320"/>
      <c r="C8" s="321"/>
      <c r="D8" s="321"/>
      <c r="E8" s="321"/>
      <c r="F8" s="321"/>
      <c r="G8" s="330"/>
      <c r="H8" s="110"/>
    </row>
    <row r="9" spans="2:8" s="8" customFormat="1" ht="24.95" customHeight="1" x14ac:dyDescent="0.2">
      <c r="B9" s="9" t="s">
        <v>0</v>
      </c>
      <c r="C9" s="10" t="s">
        <v>1</v>
      </c>
      <c r="D9" s="10" t="s">
        <v>2</v>
      </c>
      <c r="E9" s="10" t="s">
        <v>3</v>
      </c>
      <c r="F9" s="10" t="s">
        <v>4</v>
      </c>
      <c r="G9" s="10" t="s">
        <v>5</v>
      </c>
      <c r="H9" s="243"/>
    </row>
    <row r="10" spans="2:8" x14ac:dyDescent="0.2">
      <c r="B10" s="231"/>
      <c r="C10" s="207"/>
      <c r="D10" s="209"/>
      <c r="E10" s="73"/>
      <c r="F10" s="74"/>
      <c r="G10" s="16"/>
      <c r="H10" s="17"/>
    </row>
    <row r="11" spans="2:8" x14ac:dyDescent="0.2">
      <c r="B11" s="100" t="s">
        <v>231</v>
      </c>
      <c r="C11" s="242" t="s">
        <v>232</v>
      </c>
      <c r="D11" s="67"/>
      <c r="E11" s="73"/>
      <c r="F11" s="74"/>
      <c r="G11" s="16"/>
      <c r="H11" s="17"/>
    </row>
    <row r="12" spans="2:8" x14ac:dyDescent="0.2">
      <c r="B12" s="232"/>
      <c r="D12" s="67"/>
      <c r="E12" s="73"/>
      <c r="F12" s="74"/>
      <c r="G12" s="22"/>
      <c r="H12" s="17"/>
    </row>
    <row r="13" spans="2:8" x14ac:dyDescent="0.2">
      <c r="B13" s="233" t="s">
        <v>190</v>
      </c>
      <c r="C13" s="234" t="s">
        <v>189</v>
      </c>
      <c r="D13" s="67"/>
      <c r="E13" s="21"/>
      <c r="F13" s="74"/>
      <c r="G13" s="22"/>
      <c r="H13" s="38"/>
    </row>
    <row r="14" spans="2:8" x14ac:dyDescent="0.2">
      <c r="B14" s="232"/>
      <c r="D14" s="69"/>
      <c r="E14" s="23"/>
      <c r="F14" s="74"/>
      <c r="G14" s="22"/>
      <c r="H14" s="17"/>
    </row>
    <row r="15" spans="2:8" ht="14.25" x14ac:dyDescent="0.2">
      <c r="B15" s="233" t="s">
        <v>188</v>
      </c>
      <c r="C15" s="234" t="s">
        <v>187</v>
      </c>
      <c r="D15" s="67" t="s">
        <v>23</v>
      </c>
      <c r="E15" s="23">
        <v>100</v>
      </c>
      <c r="F15" s="15"/>
      <c r="G15" s="22"/>
      <c r="H15" s="17"/>
    </row>
    <row r="16" spans="2:8" x14ac:dyDescent="0.2">
      <c r="B16" s="233"/>
      <c r="C16" s="234"/>
      <c r="D16" s="67"/>
      <c r="E16" s="23"/>
      <c r="F16" s="15"/>
      <c r="G16" s="22"/>
      <c r="H16" s="17"/>
    </row>
    <row r="17" spans="2:8" ht="25.5" x14ac:dyDescent="0.2">
      <c r="B17" s="233" t="s">
        <v>186</v>
      </c>
      <c r="C17" s="234" t="s">
        <v>185</v>
      </c>
      <c r="D17" s="67"/>
      <c r="E17" s="67"/>
      <c r="F17" s="15"/>
      <c r="G17" s="22"/>
      <c r="H17" s="38"/>
    </row>
    <row r="18" spans="2:8" x14ac:dyDescent="0.2">
      <c r="B18" s="232"/>
      <c r="D18" s="67"/>
      <c r="E18" s="67"/>
      <c r="F18" s="15"/>
      <c r="G18" s="22"/>
      <c r="H18" s="38"/>
    </row>
    <row r="19" spans="2:8" ht="14.25" x14ac:dyDescent="0.2">
      <c r="B19" s="233" t="s">
        <v>184</v>
      </c>
      <c r="C19" s="234" t="s">
        <v>107</v>
      </c>
      <c r="D19" s="67" t="s">
        <v>23</v>
      </c>
      <c r="E19" s="67">
        <v>1000</v>
      </c>
      <c r="F19" s="15"/>
      <c r="G19" s="22"/>
      <c r="H19" s="38"/>
    </row>
    <row r="20" spans="2:8" x14ac:dyDescent="0.2">
      <c r="B20" s="232"/>
      <c r="D20" s="67"/>
      <c r="E20" s="67"/>
      <c r="F20" s="15"/>
      <c r="G20" s="22"/>
      <c r="H20" s="38"/>
    </row>
    <row r="21" spans="2:8" ht="14.25" x14ac:dyDescent="0.2">
      <c r="B21" s="233" t="s">
        <v>183</v>
      </c>
      <c r="C21" s="234" t="s">
        <v>182</v>
      </c>
      <c r="D21" s="67" t="s">
        <v>23</v>
      </c>
      <c r="E21" s="21">
        <f>C5.3!E17*0.9</f>
        <v>6750</v>
      </c>
      <c r="F21" s="15"/>
      <c r="G21" s="22"/>
      <c r="H21" s="38"/>
    </row>
    <row r="22" spans="2:8" x14ac:dyDescent="0.2">
      <c r="B22" s="232"/>
      <c r="D22" s="67"/>
      <c r="E22" s="67"/>
      <c r="F22" s="15"/>
      <c r="G22" s="22"/>
      <c r="H22" s="38"/>
    </row>
    <row r="23" spans="2:8" ht="25.5" x14ac:dyDescent="0.2">
      <c r="B23" s="233" t="s">
        <v>181</v>
      </c>
      <c r="C23" s="234" t="s">
        <v>180</v>
      </c>
      <c r="D23" s="67"/>
      <c r="E23" s="67"/>
      <c r="F23" s="15"/>
      <c r="G23" s="22"/>
      <c r="H23" s="38"/>
    </row>
    <row r="24" spans="2:8" x14ac:dyDescent="0.2">
      <c r="B24" s="232"/>
      <c r="D24" s="67"/>
      <c r="E24" s="67"/>
      <c r="F24" s="15"/>
      <c r="G24" s="22"/>
      <c r="H24" s="38"/>
    </row>
    <row r="25" spans="2:8" x14ac:dyDescent="0.2">
      <c r="B25" s="233" t="s">
        <v>34</v>
      </c>
      <c r="C25" s="234" t="s">
        <v>437</v>
      </c>
      <c r="D25" s="69" t="s">
        <v>21</v>
      </c>
      <c r="E25" s="67">
        <v>0.8</v>
      </c>
      <c r="F25" s="15"/>
      <c r="G25" s="22"/>
      <c r="H25" s="38"/>
    </row>
    <row r="26" spans="2:8" x14ac:dyDescent="0.2">
      <c r="B26" s="233"/>
      <c r="C26" s="234"/>
      <c r="D26" s="69"/>
      <c r="E26" s="67"/>
      <c r="F26" s="15"/>
      <c r="G26" s="22"/>
      <c r="H26" s="38"/>
    </row>
    <row r="27" spans="2:8" x14ac:dyDescent="0.2">
      <c r="B27" s="101"/>
      <c r="D27" s="67"/>
      <c r="E27" s="67"/>
      <c r="F27" s="74"/>
      <c r="G27" s="22"/>
      <c r="H27" s="38"/>
    </row>
    <row r="28" spans="2:8" s="26" customFormat="1" ht="19.5" customHeight="1" x14ac:dyDescent="0.2">
      <c r="B28" s="99" t="str">
        <f>$B$11</f>
        <v>C4.1</v>
      </c>
      <c r="C28" s="28" t="e">
        <f>"TOTAL CARRIED FORWARD"&amp;IF(G28=G$1," TO SUMMARY (Page C"&amp;Page_A&amp;")","")</f>
        <v>#REF!</v>
      </c>
      <c r="D28" s="206"/>
      <c r="E28" s="206"/>
      <c r="F28" s="29"/>
      <c r="G28" s="198"/>
      <c r="H28"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ED4665BA-BBA5-4274-8FA1-577ADBCA4A18}">
            <xm:f>AND(Information!$C$8=FALSE,$D15&lt;&gt;"P C Sum",$D15&lt;&gt;"PC Sum",$D15&lt;&gt;"P Sum",$D15&lt;&gt;"Prov Sum")</xm:f>
            <x14:dxf>
              <font>
                <strike val="0"/>
                <color theme="0"/>
              </font>
              <numFmt numFmtId="4" formatCode="#,##0.00"/>
            </x14:dxf>
          </x14:cfRule>
          <xm:sqref>F15:G26</xm:sqref>
        </x14:conditionalFormatting>
        <x14:conditionalFormatting xmlns:xm="http://schemas.microsoft.com/office/excel/2006/main">
          <x14:cfRule type="expression" priority="1" id="{3CE6F9C6-F15D-4DA6-A36D-A3EC9183F553}">
            <xm:f>AND(Information!$C$8=FALSE,$D28&lt;&gt;"P C Sum",$D28&lt;&gt;"PC Sum",$D28&lt;&gt;"P Sum",$D28&lt;&gt;"Prov Sum")</xm:f>
            <x14:dxf>
              <font>
                <strike val="0"/>
                <color theme="0"/>
              </font>
              <numFmt numFmtId="4" formatCode="#,##0.00"/>
            </x14:dxf>
          </x14:cfRule>
          <xm:sqref>G28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0"/>
  <sheetViews>
    <sheetView view="pageBreakPreview" zoomScaleNormal="125" zoomScaleSheetLayoutView="100" zoomScalePageLayoutView="125" workbookViewId="0">
      <selection activeCell="I26" sqref="I26"/>
    </sheetView>
  </sheetViews>
  <sheetFormatPr defaultColWidth="6.85546875" defaultRowHeight="12.75" x14ac:dyDescent="0.2"/>
  <cols>
    <col min="1" max="1" width="0.85546875" style="79" customWidth="1"/>
    <col min="2" max="2" width="11.7109375" style="235" customWidth="1"/>
    <col min="3" max="3" width="45.7109375" style="208" customWidth="1"/>
    <col min="4" max="4" width="13.7109375" style="244" customWidth="1"/>
    <col min="5" max="5" width="15.7109375" style="244" customWidth="1"/>
    <col min="6" max="6" width="15.7109375" style="79" customWidth="1"/>
    <col min="7" max="7" width="15.7109375" style="178" customWidth="1"/>
    <col min="8" max="8" width="0.85546875" style="178" customWidth="1"/>
    <col min="9" max="16384" width="6.85546875" style="79"/>
  </cols>
  <sheetData>
    <row r="1" spans="2:8" x14ac:dyDescent="0.2">
      <c r="G1" s="236"/>
    </row>
    <row r="2" spans="2:8" ht="12" customHeight="1" x14ac:dyDescent="0.2">
      <c r="B2" s="332" t="str">
        <f>Client1</f>
        <v>Province of KwaZulu-Natal</v>
      </c>
      <c r="C2" s="332"/>
      <c r="E2" s="333" t="str">
        <f>"Contract No. "&amp;ContractNo</f>
        <v>Contract No. ZNB01224/00000/00/PMC/INF/21/T</v>
      </c>
      <c r="F2" s="333"/>
      <c r="G2" s="333"/>
    </row>
    <row r="3" spans="2:8" x14ac:dyDescent="0.2">
      <c r="B3" s="334" t="str">
        <f>Client2</f>
        <v>Department of Transport</v>
      </c>
      <c r="C3" s="334"/>
    </row>
    <row r="4" spans="2:8" x14ac:dyDescent="0.2">
      <c r="B4" s="210"/>
      <c r="C4" s="210"/>
      <c r="D4" s="160"/>
      <c r="E4" s="160"/>
      <c r="F4" s="237"/>
      <c r="G4" s="238"/>
    </row>
    <row r="5" spans="2:8" ht="12.75" customHeight="1" x14ac:dyDescent="0.2">
      <c r="B5" s="335" t="s">
        <v>8</v>
      </c>
      <c r="C5" s="336"/>
      <c r="D5" s="336"/>
      <c r="E5" s="336"/>
      <c r="F5" s="336"/>
      <c r="G5" s="322"/>
      <c r="H5" s="245"/>
    </row>
    <row r="6" spans="2:8" ht="7.5" customHeight="1" x14ac:dyDescent="0.2">
      <c r="B6" s="318" t="str">
        <f>ContractDescription</f>
        <v>PROVISION OF ROUTINE AND SAFETY MAINTENANCE ON VARIOUS ROADS WITHIN THE APPELSBOSCH ZONE
UMSHWATHI AREA OFFICE</v>
      </c>
      <c r="C6" s="332"/>
      <c r="D6" s="332"/>
      <c r="E6" s="332"/>
      <c r="F6" s="332"/>
      <c r="G6" s="323"/>
      <c r="H6" s="110"/>
    </row>
    <row r="7" spans="2:8" ht="12.75" customHeight="1" x14ac:dyDescent="0.2">
      <c r="B7" s="318"/>
      <c r="C7" s="332"/>
      <c r="D7" s="332"/>
      <c r="E7" s="332"/>
      <c r="F7" s="332"/>
      <c r="G7" s="323"/>
      <c r="H7" s="110"/>
    </row>
    <row r="8" spans="2:8" ht="7.5" customHeight="1" x14ac:dyDescent="0.2">
      <c r="B8" s="320"/>
      <c r="C8" s="321"/>
      <c r="D8" s="321"/>
      <c r="E8" s="321"/>
      <c r="F8" s="321"/>
      <c r="G8" s="324"/>
      <c r="H8" s="110"/>
    </row>
    <row r="9" spans="2:8" s="243" customFormat="1" ht="24.95" customHeight="1" x14ac:dyDescent="0.2">
      <c r="B9" s="9" t="s">
        <v>0</v>
      </c>
      <c r="C9" s="10" t="s">
        <v>1</v>
      </c>
      <c r="D9" s="10" t="s">
        <v>2</v>
      </c>
      <c r="E9" s="10" t="s">
        <v>3</v>
      </c>
      <c r="F9" s="10" t="s">
        <v>4</v>
      </c>
      <c r="G9" s="10" t="s">
        <v>5</v>
      </c>
    </row>
    <row r="10" spans="2:8" x14ac:dyDescent="0.2">
      <c r="B10" s="101"/>
      <c r="C10" s="128"/>
      <c r="D10" s="73"/>
      <c r="E10" s="73"/>
      <c r="F10" s="36"/>
      <c r="G10" s="36"/>
      <c r="H10" s="17"/>
    </row>
    <row r="11" spans="2:8" x14ac:dyDescent="0.2">
      <c r="B11" s="53" t="s">
        <v>103</v>
      </c>
      <c r="C11" s="19" t="s">
        <v>104</v>
      </c>
      <c r="D11" s="67"/>
      <c r="E11" s="67"/>
      <c r="F11" s="36"/>
      <c r="G11" s="36"/>
      <c r="H11" s="38"/>
    </row>
    <row r="12" spans="2:8" x14ac:dyDescent="0.2">
      <c r="B12" s="101"/>
      <c r="C12" s="128"/>
      <c r="D12" s="67"/>
      <c r="E12" s="67"/>
      <c r="F12" s="36"/>
      <c r="G12" s="36"/>
      <c r="H12" s="38"/>
    </row>
    <row r="13" spans="2:8" x14ac:dyDescent="0.2">
      <c r="B13" s="53" t="s">
        <v>106</v>
      </c>
      <c r="C13" s="19" t="s">
        <v>105</v>
      </c>
      <c r="D13" s="67"/>
      <c r="E13" s="67"/>
      <c r="F13" s="74"/>
      <c r="G13" s="22"/>
      <c r="H13" s="38"/>
    </row>
    <row r="14" spans="2:8" x14ac:dyDescent="0.2">
      <c r="B14" s="101"/>
      <c r="C14" s="128"/>
      <c r="D14" s="67"/>
      <c r="E14" s="67"/>
      <c r="F14" s="74"/>
      <c r="G14" s="22"/>
      <c r="H14" s="38"/>
    </row>
    <row r="15" spans="2:8" ht="14.25" x14ac:dyDescent="0.2">
      <c r="B15" s="101" t="s">
        <v>438</v>
      </c>
      <c r="C15" s="128" t="s">
        <v>439</v>
      </c>
      <c r="D15" s="67" t="s">
        <v>23</v>
      </c>
      <c r="E15" s="21">
        <f>10000*0.15*6</f>
        <v>9000</v>
      </c>
      <c r="F15" s="15"/>
      <c r="G15" s="22"/>
      <c r="H15" s="39"/>
    </row>
    <row r="16" spans="2:8" x14ac:dyDescent="0.2">
      <c r="B16" s="101"/>
      <c r="C16" s="128"/>
      <c r="D16" s="67"/>
      <c r="E16" s="67"/>
      <c r="F16" s="74"/>
      <c r="G16" s="22"/>
      <c r="H16" s="38"/>
    </row>
    <row r="17" spans="2:8" x14ac:dyDescent="0.2">
      <c r="B17" s="101"/>
      <c r="C17" s="128"/>
      <c r="D17" s="67"/>
      <c r="E17" s="67"/>
      <c r="F17" s="15"/>
      <c r="G17" s="22"/>
      <c r="H17" s="38"/>
    </row>
    <row r="18" spans="2:8" x14ac:dyDescent="0.2">
      <c r="B18" s="101"/>
      <c r="C18" s="128"/>
      <c r="D18" s="67"/>
      <c r="E18" s="67"/>
      <c r="F18" s="15"/>
      <c r="G18" s="22"/>
      <c r="H18" s="38"/>
    </row>
    <row r="19" spans="2:8" x14ac:dyDescent="0.2">
      <c r="B19" s="101"/>
      <c r="C19" s="128"/>
      <c r="D19" s="67"/>
      <c r="E19" s="67"/>
      <c r="F19" s="74"/>
      <c r="G19" s="22"/>
      <c r="H19" s="38"/>
    </row>
    <row r="20" spans="2:8" s="26" customFormat="1" ht="19.5" customHeight="1" x14ac:dyDescent="0.2">
      <c r="B20" s="99" t="str">
        <f>$B$11</f>
        <v>C5.1</v>
      </c>
      <c r="C20" s="28" t="e">
        <f>"TOTAL CARRIED FORWARD"&amp;IF(G20=G$1," TO SUMMARY (Page C"&amp;Page_A&amp;")","")</f>
        <v>#REF!</v>
      </c>
      <c r="D20" s="29"/>
      <c r="E20" s="206"/>
      <c r="F20" s="29"/>
      <c r="G20" s="198"/>
      <c r="H20" s="32"/>
    </row>
  </sheetData>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3"/>
  <sheetViews>
    <sheetView view="pageBreakPreview" zoomScaleNormal="125" zoomScaleSheetLayoutView="100" zoomScalePageLayoutView="125" workbookViewId="0">
      <selection activeCell="G27" sqref="G27"/>
    </sheetView>
  </sheetViews>
  <sheetFormatPr defaultColWidth="6.85546875" defaultRowHeight="12.75" x14ac:dyDescent="0.2"/>
  <cols>
    <col min="1" max="1" width="0.85546875" style="63" customWidth="1"/>
    <col min="2" max="2" width="11.7109375" style="66" customWidth="1"/>
    <col min="3" max="3" width="45.7109375" style="208" customWidth="1"/>
    <col min="4" max="4" width="13.7109375" style="109" customWidth="1"/>
    <col min="5" max="5" width="15.7109375" style="109" customWidth="1"/>
    <col min="6" max="6" width="15.7109375" style="63" customWidth="1"/>
    <col min="7" max="7" width="15.7109375" style="64" customWidth="1"/>
    <col min="8" max="8" width="0.85546875" style="64" customWidth="1"/>
    <col min="9" max="16384" width="6.85546875" style="63"/>
  </cols>
  <sheetData>
    <row r="1" spans="2:8" x14ac:dyDescent="0.2">
      <c r="G1" s="71"/>
    </row>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85"/>
      <c r="C4" s="210"/>
      <c r="D4" s="86"/>
      <c r="E4" s="86"/>
      <c r="F4" s="129"/>
      <c r="G4" s="130"/>
    </row>
    <row r="5" spans="2:8" x14ac:dyDescent="0.2">
      <c r="B5" s="325" t="s">
        <v>8</v>
      </c>
      <c r="C5" s="326"/>
      <c r="D5" s="326"/>
      <c r="E5" s="326"/>
      <c r="F5" s="326"/>
      <c r="G5" s="328" t="str">
        <f>"CHAPTER "&amp;B11</f>
        <v>CHAPTER C5.3</v>
      </c>
      <c r="H5" s="241"/>
    </row>
    <row r="6" spans="2:8" ht="7.5" customHeight="1" x14ac:dyDescent="0.2">
      <c r="B6" s="318" t="str">
        <f>ContractDescription</f>
        <v>PROVISION OF ROUTINE AND SAFETY MAINTENANCE ON VARIOUS ROADS WITHIN THE APPELSBOSCH ZONE
UMSHWATHI AREA OFFICE</v>
      </c>
      <c r="C6" s="332"/>
      <c r="D6" s="332"/>
      <c r="E6" s="332"/>
      <c r="F6" s="332"/>
      <c r="G6" s="329"/>
      <c r="H6" s="110"/>
    </row>
    <row r="7" spans="2:8" ht="12.75" customHeight="1" x14ac:dyDescent="0.2">
      <c r="B7" s="318"/>
      <c r="C7" s="332"/>
      <c r="D7" s="332"/>
      <c r="E7" s="332"/>
      <c r="F7" s="332"/>
      <c r="G7" s="329"/>
      <c r="H7" s="110"/>
    </row>
    <row r="8" spans="2:8" ht="7.5" customHeight="1" x14ac:dyDescent="0.2">
      <c r="B8" s="320"/>
      <c r="C8" s="321"/>
      <c r="D8" s="321"/>
      <c r="E8" s="321"/>
      <c r="F8" s="321"/>
      <c r="G8" s="330"/>
      <c r="H8" s="110"/>
    </row>
    <row r="9" spans="2:8" s="8" customFormat="1" ht="24.95" customHeight="1" x14ac:dyDescent="0.2">
      <c r="B9" s="9" t="s">
        <v>0</v>
      </c>
      <c r="C9" s="10" t="s">
        <v>1</v>
      </c>
      <c r="D9" s="10" t="s">
        <v>2</v>
      </c>
      <c r="E9" s="10" t="s">
        <v>3</v>
      </c>
      <c r="F9" s="10" t="s">
        <v>4</v>
      </c>
      <c r="G9" s="10" t="s">
        <v>5</v>
      </c>
      <c r="H9" s="243"/>
    </row>
    <row r="10" spans="2:8" x14ac:dyDescent="0.2">
      <c r="B10" s="131"/>
      <c r="C10" s="128"/>
      <c r="D10" s="73"/>
      <c r="E10" s="73"/>
      <c r="F10" s="36"/>
      <c r="G10" s="36"/>
      <c r="H10" s="17"/>
    </row>
    <row r="11" spans="2:8" x14ac:dyDescent="0.2">
      <c r="B11" s="53" t="s">
        <v>110</v>
      </c>
      <c r="C11" s="19" t="s">
        <v>111</v>
      </c>
      <c r="D11" s="67"/>
      <c r="E11" s="67"/>
      <c r="F11" s="36"/>
      <c r="G11" s="36"/>
      <c r="H11" s="38"/>
    </row>
    <row r="12" spans="2:8" x14ac:dyDescent="0.2">
      <c r="B12" s="101"/>
      <c r="C12" s="128"/>
      <c r="D12" s="67"/>
      <c r="E12" s="67"/>
      <c r="F12" s="36"/>
      <c r="G12" s="36"/>
      <c r="H12" s="38"/>
    </row>
    <row r="13" spans="2:8" x14ac:dyDescent="0.2">
      <c r="B13" s="101" t="s">
        <v>113</v>
      </c>
      <c r="C13" s="128" t="s">
        <v>114</v>
      </c>
      <c r="D13" s="67"/>
      <c r="E13" s="21"/>
      <c r="F13" s="36"/>
      <c r="G13" s="36"/>
      <c r="H13" s="39"/>
    </row>
    <row r="14" spans="2:8" x14ac:dyDescent="0.2">
      <c r="B14" s="101"/>
      <c r="C14" s="128"/>
      <c r="D14" s="67"/>
      <c r="E14" s="21"/>
      <c r="F14" s="36"/>
      <c r="G14" s="36"/>
      <c r="H14" s="39"/>
    </row>
    <row r="15" spans="2:8" ht="25.5" x14ac:dyDescent="0.2">
      <c r="B15" s="101" t="s">
        <v>112</v>
      </c>
      <c r="C15" s="128" t="s">
        <v>314</v>
      </c>
      <c r="D15" s="67"/>
      <c r="E15" s="21"/>
      <c r="F15" s="15"/>
      <c r="G15" s="22"/>
      <c r="H15" s="39"/>
    </row>
    <row r="16" spans="2:8" x14ac:dyDescent="0.2">
      <c r="B16" s="101"/>
      <c r="C16" s="128"/>
      <c r="D16" s="67"/>
      <c r="E16" s="21"/>
      <c r="F16" s="15"/>
      <c r="G16" s="22"/>
    </row>
    <row r="17" spans="2:8" ht="25.5" x14ac:dyDescent="0.2">
      <c r="B17" s="101" t="s">
        <v>116</v>
      </c>
      <c r="C17" s="128" t="s">
        <v>440</v>
      </c>
      <c r="D17" s="67" t="s">
        <v>191</v>
      </c>
      <c r="E17" s="21">
        <f>10000*0.15*5</f>
        <v>7500</v>
      </c>
      <c r="F17" s="15"/>
      <c r="G17" s="22"/>
    </row>
    <row r="18" spans="2:8" x14ac:dyDescent="0.2">
      <c r="B18" s="101"/>
      <c r="C18" s="128"/>
      <c r="D18" s="67"/>
      <c r="E18" s="21"/>
      <c r="F18" s="15"/>
      <c r="G18" s="22"/>
    </row>
    <row r="19" spans="2:8" x14ac:dyDescent="0.2">
      <c r="B19" s="101"/>
      <c r="C19" s="128"/>
      <c r="D19" s="67"/>
      <c r="E19" s="21"/>
      <c r="F19" s="15"/>
      <c r="G19" s="22"/>
      <c r="H19" s="39"/>
    </row>
    <row r="20" spans="2:8" x14ac:dyDescent="0.2">
      <c r="B20" s="101"/>
      <c r="C20" s="128"/>
      <c r="D20" s="67"/>
      <c r="E20" s="21"/>
      <c r="F20" s="15"/>
      <c r="G20" s="22"/>
      <c r="H20" s="39"/>
    </row>
    <row r="21" spans="2:8" x14ac:dyDescent="0.2">
      <c r="B21" s="101"/>
      <c r="C21" s="128"/>
      <c r="D21" s="67"/>
      <c r="E21" s="21"/>
      <c r="F21" s="15"/>
      <c r="G21" s="22"/>
      <c r="H21" s="39"/>
    </row>
    <row r="22" spans="2:8" x14ac:dyDescent="0.2">
      <c r="B22" s="101"/>
      <c r="C22" s="128"/>
      <c r="D22" s="67"/>
      <c r="E22" s="21"/>
      <c r="F22" s="74"/>
      <c r="G22" s="22"/>
      <c r="H22" s="39"/>
    </row>
    <row r="23" spans="2:8" s="26" customFormat="1" ht="19.5" customHeight="1" x14ac:dyDescent="0.2">
      <c r="B23" s="99" t="str">
        <f>$B$11</f>
        <v>C5.3</v>
      </c>
      <c r="C23" s="28" t="e">
        <f>"TOTAL CARRIED FORWARD"&amp;IF(G23=G$1," TO SUMMARY (Page C"&amp;Page_A&amp;")","")</f>
        <v>#REF!</v>
      </c>
      <c r="D23" s="29"/>
      <c r="E23" s="206"/>
      <c r="F23" s="29"/>
      <c r="G23" s="198"/>
      <c r="H2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77"/>
  <sheetViews>
    <sheetView view="pageBreakPreview" zoomScaleNormal="125" zoomScaleSheetLayoutView="100" zoomScalePageLayoutView="125" workbookViewId="0">
      <pane xSplit="4" ySplit="2" topLeftCell="E51" activePane="bottomRight" state="frozen"/>
      <selection activeCell="K52" sqref="K52"/>
      <selection pane="topRight" activeCell="K52" sqref="K52"/>
      <selection pane="bottomLeft" activeCell="K52" sqref="K52"/>
      <selection pane="bottomRight" activeCell="M75" sqref="M75"/>
    </sheetView>
  </sheetViews>
  <sheetFormatPr defaultColWidth="8.85546875" defaultRowHeight="12.75" x14ac:dyDescent="0.2"/>
  <cols>
    <col min="1" max="1" width="0.85546875" style="63" customWidth="1"/>
    <col min="2" max="2" width="11.5703125" style="66" customWidth="1"/>
    <col min="3" max="3" width="45.5703125" style="65" customWidth="1"/>
    <col min="4" max="4" width="13.5703125" style="109" customWidth="1"/>
    <col min="5" max="5" width="15.5703125" style="109" customWidth="1"/>
    <col min="6" max="6" width="15.5703125" style="63" customWidth="1"/>
    <col min="7" max="7" width="15.5703125" style="64" customWidth="1"/>
    <col min="8" max="8" width="0.85546875" style="64" customWidth="1"/>
    <col min="9" max="16384" width="8.85546875" style="63"/>
  </cols>
  <sheetData>
    <row r="1" spans="2:8" x14ac:dyDescent="0.2">
      <c r="G1" s="247"/>
    </row>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65"/>
    </row>
    <row r="5" spans="2:8" x14ac:dyDescent="0.2">
      <c r="B5" s="325" t="s">
        <v>8</v>
      </c>
      <c r="C5" s="326"/>
      <c r="D5" s="326"/>
      <c r="E5" s="326"/>
      <c r="F5" s="326"/>
      <c r="G5" s="337" t="str">
        <f>"CHAPTER "&amp;B11</f>
        <v>CHAPTER C6.1</v>
      </c>
      <c r="H5" s="241"/>
    </row>
    <row r="6" spans="2:8" ht="7.5" customHeight="1" x14ac:dyDescent="0.2">
      <c r="B6" s="318" t="str">
        <f>ContractDescription</f>
        <v>PROVISION OF ROUTINE AND SAFETY MAINTENANCE ON VARIOUS ROADS WITHIN THE APPELSBOSCH ZONE
UMSHWATHI AREA OFFICE</v>
      </c>
      <c r="C6" s="332"/>
      <c r="D6" s="332"/>
      <c r="E6" s="332"/>
      <c r="F6" s="332"/>
      <c r="G6" s="338"/>
      <c r="H6" s="110"/>
    </row>
    <row r="7" spans="2:8" ht="12.75" customHeight="1" x14ac:dyDescent="0.2">
      <c r="B7" s="318"/>
      <c r="C7" s="332"/>
      <c r="D7" s="332"/>
      <c r="E7" s="332"/>
      <c r="F7" s="332"/>
      <c r="G7" s="338"/>
      <c r="H7" s="110"/>
    </row>
    <row r="8" spans="2:8" s="8" customFormat="1" ht="7.5" customHeight="1" x14ac:dyDescent="0.2">
      <c r="B8" s="320"/>
      <c r="C8" s="321"/>
      <c r="D8" s="321"/>
      <c r="E8" s="321"/>
      <c r="F8" s="321"/>
      <c r="G8" s="339"/>
      <c r="H8" s="243"/>
    </row>
    <row r="9" spans="2:8" s="8" customFormat="1" ht="24.95" customHeight="1" x14ac:dyDescent="0.2">
      <c r="B9" s="9" t="s">
        <v>0</v>
      </c>
      <c r="C9" s="10" t="s">
        <v>1</v>
      </c>
      <c r="D9" s="10" t="s">
        <v>2</v>
      </c>
      <c r="E9" s="10" t="s">
        <v>3</v>
      </c>
      <c r="F9" s="10" t="s">
        <v>4</v>
      </c>
      <c r="G9" s="10" t="s">
        <v>5</v>
      </c>
      <c r="H9" s="243"/>
    </row>
    <row r="10" spans="2:8" x14ac:dyDescent="0.2">
      <c r="B10" s="78"/>
      <c r="C10" s="242"/>
      <c r="D10" s="75"/>
      <c r="E10" s="73"/>
      <c r="F10" s="74"/>
      <c r="G10" s="22"/>
      <c r="H10" s="17"/>
    </row>
    <row r="11" spans="2:8" x14ac:dyDescent="0.2">
      <c r="B11" s="53" t="s">
        <v>442</v>
      </c>
      <c r="C11" s="19" t="s">
        <v>443</v>
      </c>
      <c r="D11" s="73"/>
      <c r="E11" s="73"/>
      <c r="F11" s="15"/>
      <c r="G11" s="22"/>
      <c r="H11" s="17"/>
    </row>
    <row r="12" spans="2:8" x14ac:dyDescent="0.2">
      <c r="B12" s="101"/>
      <c r="C12" s="128"/>
      <c r="D12" s="73"/>
      <c r="E12" s="67"/>
      <c r="F12" s="15"/>
      <c r="G12" s="22"/>
      <c r="H12" s="38"/>
    </row>
    <row r="13" spans="2:8" ht="25.5" x14ac:dyDescent="0.2">
      <c r="B13" s="217" t="s">
        <v>444</v>
      </c>
      <c r="C13" s="128" t="s">
        <v>445</v>
      </c>
      <c r="D13" s="73"/>
      <c r="E13" s="67"/>
      <c r="F13" s="15"/>
      <c r="G13" s="22"/>
      <c r="H13" s="38"/>
    </row>
    <row r="14" spans="2:8" x14ac:dyDescent="0.2">
      <c r="B14" s="217"/>
      <c r="C14" s="128"/>
      <c r="D14" s="73"/>
      <c r="E14" s="67"/>
      <c r="F14" s="15"/>
      <c r="G14" s="22"/>
      <c r="H14" s="38"/>
    </row>
    <row r="15" spans="2:8" ht="25.5" x14ac:dyDescent="0.2">
      <c r="B15" s="101" t="s">
        <v>446</v>
      </c>
      <c r="C15" s="128" t="s">
        <v>447</v>
      </c>
      <c r="D15" s="67" t="s">
        <v>448</v>
      </c>
      <c r="E15" s="67">
        <v>150</v>
      </c>
      <c r="F15" s="15"/>
      <c r="G15" s="22"/>
      <c r="H15" s="38"/>
    </row>
    <row r="16" spans="2:8" x14ac:dyDescent="0.2">
      <c r="B16" s="217"/>
      <c r="C16" s="128"/>
      <c r="D16" s="73"/>
      <c r="E16" s="67" t="s">
        <v>411</v>
      </c>
      <c r="F16" s="15"/>
      <c r="G16" s="22"/>
      <c r="H16" s="38"/>
    </row>
    <row r="17" spans="2:8" ht="25.5" x14ac:dyDescent="0.2">
      <c r="B17" s="101" t="s">
        <v>449</v>
      </c>
      <c r="C17" s="248" t="s">
        <v>450</v>
      </c>
      <c r="D17" s="67"/>
      <c r="E17" s="67" t="s">
        <v>411</v>
      </c>
      <c r="F17" s="15"/>
      <c r="G17" s="22"/>
      <c r="H17" s="38"/>
    </row>
    <row r="18" spans="2:8" x14ac:dyDescent="0.2">
      <c r="B18" s="217"/>
      <c r="C18" s="249"/>
      <c r="D18" s="250"/>
      <c r="E18" s="67" t="s">
        <v>411</v>
      </c>
      <c r="F18" s="15"/>
      <c r="G18" s="22"/>
      <c r="H18" s="38"/>
    </row>
    <row r="19" spans="2:8" x14ac:dyDescent="0.2">
      <c r="B19" s="101" t="s">
        <v>451</v>
      </c>
      <c r="C19" s="128" t="s">
        <v>452</v>
      </c>
      <c r="D19" s="67"/>
      <c r="E19" s="67" t="s">
        <v>411</v>
      </c>
      <c r="F19" s="15"/>
      <c r="G19" s="22"/>
      <c r="H19" s="38"/>
    </row>
    <row r="20" spans="2:8" x14ac:dyDescent="0.2">
      <c r="B20" s="217"/>
      <c r="C20" s="128"/>
      <c r="D20" s="73"/>
      <c r="E20" s="67" t="s">
        <v>411</v>
      </c>
      <c r="F20" s="15"/>
      <c r="G20" s="22"/>
      <c r="H20" s="38"/>
    </row>
    <row r="21" spans="2:8" ht="25.5" x14ac:dyDescent="0.2">
      <c r="B21" s="101" t="s">
        <v>35</v>
      </c>
      <c r="C21" s="248" t="s">
        <v>453</v>
      </c>
      <c r="D21" s="67" t="s">
        <v>448</v>
      </c>
      <c r="E21" s="67">
        <v>800</v>
      </c>
      <c r="F21" s="15"/>
      <c r="G21" s="22"/>
      <c r="H21" s="38"/>
    </row>
    <row r="22" spans="2:8" x14ac:dyDescent="0.2">
      <c r="B22" s="217"/>
      <c r="C22" s="128"/>
      <c r="D22" s="73"/>
      <c r="E22" s="67" t="s">
        <v>411</v>
      </c>
      <c r="F22" s="15"/>
      <c r="G22" s="22"/>
      <c r="H22" s="38"/>
    </row>
    <row r="23" spans="2:8" x14ac:dyDescent="0.2">
      <c r="B23" s="101" t="s">
        <v>454</v>
      </c>
      <c r="C23" s="128" t="s">
        <v>455</v>
      </c>
      <c r="D23" s="67"/>
      <c r="E23" s="67" t="s">
        <v>411</v>
      </c>
      <c r="F23" s="15"/>
      <c r="G23" s="22"/>
      <c r="H23" s="38"/>
    </row>
    <row r="24" spans="2:8" x14ac:dyDescent="0.2">
      <c r="B24" s="217"/>
      <c r="C24" s="128"/>
      <c r="D24" s="73"/>
      <c r="E24" s="67" t="s">
        <v>411</v>
      </c>
      <c r="F24" s="15"/>
      <c r="G24" s="22"/>
      <c r="H24" s="38"/>
    </row>
    <row r="25" spans="2:8" ht="25.5" x14ac:dyDescent="0.2">
      <c r="B25" s="101" t="s">
        <v>35</v>
      </c>
      <c r="C25" s="128" t="s">
        <v>453</v>
      </c>
      <c r="D25" s="67" t="s">
        <v>448</v>
      </c>
      <c r="E25" s="67">
        <v>250</v>
      </c>
      <c r="F25" s="15"/>
      <c r="G25" s="22"/>
      <c r="H25" s="38"/>
    </row>
    <row r="26" spans="2:8" x14ac:dyDescent="0.2">
      <c r="B26" s="217"/>
      <c r="C26" s="128"/>
      <c r="D26" s="73"/>
      <c r="E26" s="67" t="s">
        <v>411</v>
      </c>
      <c r="F26" s="15"/>
      <c r="G26" s="22"/>
      <c r="H26" s="38"/>
    </row>
    <row r="27" spans="2:8" ht="25.5" x14ac:dyDescent="0.2">
      <c r="B27" s="101" t="s">
        <v>456</v>
      </c>
      <c r="C27" s="248" t="s">
        <v>457</v>
      </c>
      <c r="D27" s="67" t="s">
        <v>458</v>
      </c>
      <c r="E27" s="67">
        <v>25</v>
      </c>
      <c r="F27" s="15"/>
      <c r="G27" s="22"/>
      <c r="H27" s="38"/>
    </row>
    <row r="28" spans="2:8" x14ac:dyDescent="0.2">
      <c r="B28" s="217"/>
      <c r="C28" s="128"/>
      <c r="D28" s="73"/>
      <c r="E28" s="67" t="s">
        <v>411</v>
      </c>
      <c r="F28" s="15"/>
      <c r="G28" s="22"/>
      <c r="H28" s="38"/>
    </row>
    <row r="29" spans="2:8" x14ac:dyDescent="0.2">
      <c r="B29" s="101" t="s">
        <v>459</v>
      </c>
      <c r="C29" s="128" t="s">
        <v>460</v>
      </c>
      <c r="D29" s="67"/>
      <c r="E29" s="67" t="s">
        <v>411</v>
      </c>
      <c r="F29" s="15"/>
      <c r="G29" s="22"/>
      <c r="H29" s="38"/>
    </row>
    <row r="30" spans="2:8" x14ac:dyDescent="0.2">
      <c r="B30" s="217"/>
      <c r="C30" s="128"/>
      <c r="D30" s="73"/>
      <c r="E30" s="67" t="s">
        <v>411</v>
      </c>
      <c r="F30" s="15"/>
      <c r="G30" s="22"/>
      <c r="H30" s="38"/>
    </row>
    <row r="31" spans="2:8" x14ac:dyDescent="0.2">
      <c r="B31" s="101" t="s">
        <v>461</v>
      </c>
      <c r="C31" s="128" t="s">
        <v>462</v>
      </c>
      <c r="D31" s="67"/>
      <c r="E31" s="67" t="s">
        <v>411</v>
      </c>
      <c r="F31" s="15"/>
      <c r="G31" s="22"/>
      <c r="H31" s="38"/>
    </row>
    <row r="32" spans="2:8" x14ac:dyDescent="0.2">
      <c r="B32" s="217"/>
      <c r="C32" s="249"/>
      <c r="D32" s="250"/>
      <c r="E32" s="67" t="s">
        <v>411</v>
      </c>
      <c r="F32" s="15"/>
      <c r="G32" s="22"/>
      <c r="H32" s="38"/>
    </row>
    <row r="33" spans="2:8" ht="15" x14ac:dyDescent="0.2">
      <c r="B33" s="217" t="s">
        <v>35</v>
      </c>
      <c r="C33" s="128" t="s">
        <v>463</v>
      </c>
      <c r="D33" s="67" t="s">
        <v>448</v>
      </c>
      <c r="E33" s="67">
        <v>1500</v>
      </c>
      <c r="F33" s="15"/>
      <c r="G33" s="22"/>
      <c r="H33" s="38"/>
    </row>
    <row r="34" spans="2:8" x14ac:dyDescent="0.2">
      <c r="B34" s="217"/>
      <c r="C34" s="128"/>
      <c r="D34" s="73"/>
      <c r="E34" s="67" t="s">
        <v>411</v>
      </c>
      <c r="F34" s="15"/>
      <c r="G34" s="22"/>
      <c r="H34" s="38"/>
    </row>
    <row r="35" spans="2:8" ht="15" x14ac:dyDescent="0.2">
      <c r="B35" s="101" t="s">
        <v>464</v>
      </c>
      <c r="C35" s="128" t="s">
        <v>465</v>
      </c>
      <c r="D35" s="67" t="s">
        <v>448</v>
      </c>
      <c r="E35" s="67">
        <v>50</v>
      </c>
      <c r="F35" s="15"/>
      <c r="G35" s="22"/>
      <c r="H35" s="38"/>
    </row>
    <row r="36" spans="2:8" x14ac:dyDescent="0.2">
      <c r="B36" s="217"/>
      <c r="C36" s="128"/>
      <c r="D36" s="73"/>
      <c r="E36" s="67" t="s">
        <v>411</v>
      </c>
      <c r="F36" s="15"/>
      <c r="G36" s="22"/>
      <c r="H36" s="38"/>
    </row>
    <row r="37" spans="2:8" x14ac:dyDescent="0.2">
      <c r="B37" s="101" t="s">
        <v>466</v>
      </c>
      <c r="C37" s="248" t="s">
        <v>467</v>
      </c>
      <c r="D37" s="67"/>
      <c r="E37" s="67" t="s">
        <v>411</v>
      </c>
      <c r="F37" s="15"/>
      <c r="G37" s="22"/>
      <c r="H37" s="38"/>
    </row>
    <row r="38" spans="2:8" x14ac:dyDescent="0.2">
      <c r="B38" s="101"/>
      <c r="C38" s="128"/>
      <c r="D38" s="73"/>
      <c r="E38" s="67" t="s">
        <v>411</v>
      </c>
      <c r="F38" s="15"/>
      <c r="G38" s="22"/>
      <c r="H38" s="38"/>
    </row>
    <row r="39" spans="2:8" ht="15" x14ac:dyDescent="0.2">
      <c r="B39" s="217" t="s">
        <v>35</v>
      </c>
      <c r="C39" s="128" t="s">
        <v>463</v>
      </c>
      <c r="D39" s="67" t="s">
        <v>448</v>
      </c>
      <c r="E39" s="67">
        <v>1500</v>
      </c>
      <c r="F39" s="15"/>
      <c r="G39" s="22"/>
      <c r="H39" s="38"/>
    </row>
    <row r="40" spans="2:8" x14ac:dyDescent="0.2">
      <c r="B40" s="217"/>
      <c r="C40" s="128"/>
      <c r="D40" s="73"/>
      <c r="E40" s="67" t="s">
        <v>411</v>
      </c>
      <c r="F40" s="15"/>
      <c r="G40" s="22"/>
      <c r="H40" s="38"/>
    </row>
    <row r="41" spans="2:8" ht="25.5" x14ac:dyDescent="0.2">
      <c r="B41" s="217" t="s">
        <v>468</v>
      </c>
      <c r="C41" s="128" t="s">
        <v>469</v>
      </c>
      <c r="D41" s="67" t="s">
        <v>145</v>
      </c>
      <c r="E41" s="69">
        <v>52.5</v>
      </c>
      <c r="F41" s="15"/>
      <c r="G41" s="22"/>
      <c r="H41" s="38"/>
    </row>
    <row r="42" spans="2:8" x14ac:dyDescent="0.2">
      <c r="B42" s="217"/>
      <c r="C42" s="128"/>
      <c r="D42" s="73"/>
      <c r="E42" s="69" t="s">
        <v>411</v>
      </c>
      <c r="F42" s="15"/>
      <c r="G42" s="22"/>
      <c r="H42" s="71"/>
    </row>
    <row r="43" spans="2:8" x14ac:dyDescent="0.2">
      <c r="B43" s="217" t="s">
        <v>470</v>
      </c>
      <c r="C43" s="128" t="s">
        <v>471</v>
      </c>
      <c r="D43" s="67"/>
      <c r="E43" s="69" t="s">
        <v>411</v>
      </c>
      <c r="F43" s="15"/>
      <c r="G43" s="22"/>
      <c r="H43" s="71"/>
    </row>
    <row r="44" spans="2:8" x14ac:dyDescent="0.2">
      <c r="B44" s="217"/>
      <c r="C44" s="128"/>
      <c r="D44" s="73"/>
      <c r="E44" s="69" t="s">
        <v>411</v>
      </c>
      <c r="F44" s="15"/>
      <c r="G44" s="22"/>
      <c r="H44" s="71"/>
    </row>
    <row r="45" spans="2:8" x14ac:dyDescent="0.2">
      <c r="B45" s="101" t="s">
        <v>472</v>
      </c>
      <c r="C45" s="248" t="s">
        <v>473</v>
      </c>
      <c r="D45" s="73" t="s">
        <v>6</v>
      </c>
      <c r="E45" s="67">
        <v>225</v>
      </c>
      <c r="F45" s="15"/>
      <c r="G45" s="22"/>
      <c r="H45" s="38"/>
    </row>
    <row r="46" spans="2:8" x14ac:dyDescent="0.2">
      <c r="B46" s="232"/>
      <c r="C46" s="251"/>
      <c r="D46" s="252"/>
      <c r="E46" s="253"/>
      <c r="F46" s="15"/>
      <c r="G46" s="22"/>
      <c r="H46" s="38"/>
    </row>
    <row r="47" spans="2:8" x14ac:dyDescent="0.2">
      <c r="B47" s="232"/>
      <c r="D47" s="67"/>
      <c r="E47" s="67"/>
      <c r="F47" s="74"/>
      <c r="G47" s="22"/>
      <c r="H47" s="38"/>
    </row>
    <row r="48" spans="2:8" s="26" customFormat="1" ht="19.5" customHeight="1" x14ac:dyDescent="0.2">
      <c r="B48" s="99" t="str">
        <f>$B$11</f>
        <v>C6.1</v>
      </c>
      <c r="C48" s="28" t="e">
        <f>"TOTAL CARRIED FORWARD"&amp;IF(G48=G$1," TO SUMMARY (Page C"&amp;Page_A&amp;")","")</f>
        <v>#REF!</v>
      </c>
      <c r="D48" s="29"/>
      <c r="E48" s="206"/>
      <c r="F48" s="29"/>
      <c r="G48" s="198"/>
      <c r="H48" s="32"/>
    </row>
    <row r="49" spans="2:9" x14ac:dyDescent="0.2">
      <c r="B49" s="340" t="str">
        <f>Client1</f>
        <v>Province of KwaZulu-Natal</v>
      </c>
      <c r="C49" s="340"/>
      <c r="D49" s="340"/>
      <c r="E49" s="341" t="str">
        <f>"Contract No. "&amp;ContractNo</f>
        <v>Contract No. ZNB01224/00000/00/PMC/INF/21/T</v>
      </c>
      <c r="F49" s="341"/>
      <c r="G49" s="341"/>
    </row>
    <row r="50" spans="2:9" x14ac:dyDescent="0.2">
      <c r="B50" s="340" t="str">
        <f>Client2</f>
        <v>Department of Transport</v>
      </c>
      <c r="C50" s="340"/>
      <c r="D50" s="340"/>
      <c r="E50" s="341"/>
      <c r="F50" s="341"/>
      <c r="G50" s="341"/>
    </row>
    <row r="51" spans="2:9" x14ac:dyDescent="0.2">
      <c r="B51" s="342"/>
      <c r="C51" s="342"/>
      <c r="D51" s="342"/>
      <c r="E51" s="315"/>
      <c r="F51" s="315"/>
      <c r="G51" s="315"/>
    </row>
    <row r="52" spans="2:9" x14ac:dyDescent="0.2">
      <c r="B52" s="325" t="s">
        <v>8</v>
      </c>
      <c r="C52" s="326"/>
      <c r="D52" s="326"/>
      <c r="E52" s="326"/>
      <c r="F52" s="326"/>
      <c r="G52" s="328" t="str">
        <f>$G$5</f>
        <v>CHAPTER C6.1</v>
      </c>
      <c r="H52" s="241"/>
    </row>
    <row r="53" spans="2:9" x14ac:dyDescent="0.2">
      <c r="B53" s="318" t="str">
        <f>ContractDescription</f>
        <v>PROVISION OF ROUTINE AND SAFETY MAINTENANCE ON VARIOUS ROADS WITHIN THE APPELSBOSCH ZONE
UMSHWATHI AREA OFFICE</v>
      </c>
      <c r="C53" s="332"/>
      <c r="D53" s="332"/>
      <c r="E53" s="332"/>
      <c r="F53" s="332"/>
      <c r="G53" s="329"/>
      <c r="H53" s="110"/>
    </row>
    <row r="54" spans="2:9" x14ac:dyDescent="0.2">
      <c r="B54" s="318"/>
      <c r="C54" s="332"/>
      <c r="D54" s="332"/>
      <c r="E54" s="332"/>
      <c r="F54" s="332"/>
      <c r="G54" s="329"/>
      <c r="H54" s="110"/>
    </row>
    <row r="55" spans="2:9" x14ac:dyDescent="0.2">
      <c r="B55" s="320"/>
      <c r="C55" s="321"/>
      <c r="D55" s="321"/>
      <c r="E55" s="321"/>
      <c r="F55" s="321"/>
      <c r="G55" s="330"/>
      <c r="H55" s="110"/>
    </row>
    <row r="56" spans="2:9" s="8" customFormat="1" ht="24.95" customHeight="1" x14ac:dyDescent="0.2">
      <c r="B56" s="54" t="s">
        <v>0</v>
      </c>
      <c r="C56" s="10" t="s">
        <v>1</v>
      </c>
      <c r="D56" s="10" t="s">
        <v>2</v>
      </c>
      <c r="E56" s="10" t="s">
        <v>3</v>
      </c>
      <c r="F56" s="10" t="s">
        <v>4</v>
      </c>
      <c r="G56" s="10" t="s">
        <v>5</v>
      </c>
      <c r="H56" s="243"/>
    </row>
    <row r="57" spans="2:9" s="26" customFormat="1" ht="20.100000000000001" customHeight="1" x14ac:dyDescent="0.2">
      <c r="B57" s="62"/>
      <c r="C57" s="28" t="s">
        <v>26</v>
      </c>
      <c r="D57" s="29"/>
      <c r="E57" s="206"/>
      <c r="F57" s="29"/>
      <c r="G57" s="198"/>
      <c r="H57" s="32"/>
    </row>
    <row r="58" spans="2:9" s="251" customFormat="1" x14ac:dyDescent="0.2">
      <c r="B58" s="101"/>
      <c r="C58" s="248"/>
      <c r="D58" s="73"/>
      <c r="E58" s="23"/>
      <c r="F58" s="74"/>
      <c r="G58" s="22"/>
    </row>
    <row r="59" spans="2:9" s="251" customFormat="1" x14ac:dyDescent="0.2">
      <c r="B59" s="217" t="s">
        <v>474</v>
      </c>
      <c r="C59" s="128" t="s">
        <v>475</v>
      </c>
      <c r="D59" s="67"/>
      <c r="E59" s="23"/>
      <c r="F59" s="15"/>
      <c r="G59" s="22"/>
    </row>
    <row r="60" spans="2:9" s="251" customFormat="1" x14ac:dyDescent="0.2">
      <c r="B60" s="217"/>
      <c r="C60" s="128"/>
      <c r="D60" s="73"/>
      <c r="E60" s="23"/>
      <c r="F60" s="15"/>
      <c r="G60" s="22"/>
    </row>
    <row r="61" spans="2:9" s="251" customFormat="1" ht="25.5" x14ac:dyDescent="0.2">
      <c r="B61" s="216" t="s">
        <v>34</v>
      </c>
      <c r="C61" s="128" t="s">
        <v>476</v>
      </c>
      <c r="D61" s="67" t="s">
        <v>6</v>
      </c>
      <c r="E61" s="23">
        <v>45</v>
      </c>
      <c r="F61" s="15"/>
      <c r="G61" s="22"/>
      <c r="I61" s="63"/>
    </row>
    <row r="62" spans="2:9" s="251" customFormat="1" x14ac:dyDescent="0.2">
      <c r="B62" s="217"/>
      <c r="C62" s="128"/>
      <c r="D62" s="73"/>
      <c r="E62" s="23" t="s">
        <v>411</v>
      </c>
      <c r="F62" s="15"/>
      <c r="G62" s="22"/>
      <c r="I62" s="63"/>
    </row>
    <row r="63" spans="2:9" s="251" customFormat="1" ht="38.25" x14ac:dyDescent="0.2">
      <c r="B63" s="101" t="s">
        <v>477</v>
      </c>
      <c r="C63" s="128" t="s">
        <v>478</v>
      </c>
      <c r="D63" s="67" t="s">
        <v>6</v>
      </c>
      <c r="E63" s="23">
        <v>100</v>
      </c>
      <c r="F63" s="15"/>
      <c r="G63" s="22"/>
      <c r="I63" s="63"/>
    </row>
    <row r="64" spans="2:9" s="251" customFormat="1" x14ac:dyDescent="0.2">
      <c r="B64" s="217"/>
      <c r="C64" s="128"/>
      <c r="D64" s="73"/>
      <c r="E64" s="23" t="s">
        <v>411</v>
      </c>
      <c r="F64" s="15"/>
      <c r="G64" s="22"/>
      <c r="I64" s="63"/>
    </row>
    <row r="65" spans="2:9" s="251" customFormat="1" x14ac:dyDescent="0.2">
      <c r="B65" s="101" t="s">
        <v>479</v>
      </c>
      <c r="C65" s="248" t="s">
        <v>480</v>
      </c>
      <c r="D65" s="250"/>
      <c r="E65" s="23" t="s">
        <v>411</v>
      </c>
      <c r="F65" s="15"/>
      <c r="G65" s="22"/>
      <c r="I65" s="63"/>
    </row>
    <row r="66" spans="2:9" s="251" customFormat="1" x14ac:dyDescent="0.2">
      <c r="B66" s="217"/>
      <c r="C66" s="249"/>
      <c r="D66" s="250"/>
      <c r="E66" s="23" t="s">
        <v>411</v>
      </c>
      <c r="F66" s="15"/>
      <c r="G66" s="22"/>
      <c r="I66" s="63"/>
    </row>
    <row r="67" spans="2:9" s="251" customFormat="1" x14ac:dyDescent="0.2">
      <c r="B67" s="217" t="s">
        <v>481</v>
      </c>
      <c r="C67" s="128" t="s">
        <v>482</v>
      </c>
      <c r="D67" s="67" t="s">
        <v>7</v>
      </c>
      <c r="E67" s="254">
        <v>0.25</v>
      </c>
      <c r="F67" s="15"/>
      <c r="G67" s="22"/>
      <c r="I67" s="63"/>
    </row>
    <row r="68" spans="2:9" s="251" customFormat="1" x14ac:dyDescent="0.2">
      <c r="B68" s="217"/>
      <c r="C68" s="128"/>
      <c r="D68" s="73"/>
      <c r="E68" s="254" t="s">
        <v>411</v>
      </c>
      <c r="F68" s="15"/>
      <c r="G68" s="22"/>
      <c r="I68" s="63"/>
    </row>
    <row r="69" spans="2:9" s="251" customFormat="1" x14ac:dyDescent="0.2">
      <c r="B69" s="216" t="s">
        <v>483</v>
      </c>
      <c r="C69" s="128" t="s">
        <v>484</v>
      </c>
      <c r="D69" s="67" t="s">
        <v>7</v>
      </c>
      <c r="E69" s="254">
        <v>0.25</v>
      </c>
      <c r="F69" s="15"/>
      <c r="G69" s="22"/>
      <c r="I69" s="63"/>
    </row>
    <row r="70" spans="2:9" s="251" customFormat="1" x14ac:dyDescent="0.2">
      <c r="B70" s="217"/>
      <c r="C70" s="249"/>
      <c r="D70" s="250"/>
      <c r="E70" s="23" t="s">
        <v>411</v>
      </c>
      <c r="F70" s="15"/>
      <c r="G70" s="22"/>
      <c r="I70" s="63"/>
    </row>
    <row r="71" spans="2:9" s="251" customFormat="1" x14ac:dyDescent="0.2">
      <c r="B71" s="216" t="s">
        <v>485</v>
      </c>
      <c r="C71" s="248" t="s">
        <v>486</v>
      </c>
      <c r="D71" s="250" t="s">
        <v>24</v>
      </c>
      <c r="E71" s="23">
        <v>150</v>
      </c>
      <c r="F71" s="15"/>
      <c r="G71" s="22"/>
      <c r="I71" s="63"/>
    </row>
    <row r="72" spans="2:9" s="251" customFormat="1" x14ac:dyDescent="0.2">
      <c r="B72" s="217"/>
      <c r="C72" s="249"/>
      <c r="D72" s="250"/>
      <c r="E72" s="23" t="s">
        <v>411</v>
      </c>
      <c r="F72" s="15"/>
      <c r="G72" s="22"/>
      <c r="I72" s="63"/>
    </row>
    <row r="73" spans="2:9" s="251" customFormat="1" x14ac:dyDescent="0.2">
      <c r="B73" s="217" t="s">
        <v>487</v>
      </c>
      <c r="C73" s="128" t="s">
        <v>488</v>
      </c>
      <c r="D73" s="67"/>
      <c r="E73" s="23" t="s">
        <v>411</v>
      </c>
      <c r="F73" s="15"/>
      <c r="G73" s="22"/>
      <c r="I73" s="63"/>
    </row>
    <row r="74" spans="2:9" s="251" customFormat="1" x14ac:dyDescent="0.2">
      <c r="B74" s="217"/>
      <c r="C74" s="128"/>
      <c r="D74" s="73"/>
      <c r="E74" s="23" t="s">
        <v>411</v>
      </c>
      <c r="F74" s="15"/>
      <c r="G74" s="22"/>
      <c r="I74" s="63"/>
    </row>
    <row r="75" spans="2:9" s="251" customFormat="1" ht="30.95" customHeight="1" x14ac:dyDescent="0.2">
      <c r="B75" s="216" t="s">
        <v>489</v>
      </c>
      <c r="C75" s="128" t="s">
        <v>490</v>
      </c>
      <c r="D75" s="67" t="s">
        <v>33</v>
      </c>
      <c r="E75" s="23">
        <v>10</v>
      </c>
      <c r="F75" s="15"/>
      <c r="G75" s="22"/>
      <c r="I75" s="63"/>
    </row>
    <row r="76" spans="2:9" s="251" customFormat="1" x14ac:dyDescent="0.2">
      <c r="B76" s="101"/>
      <c r="C76" s="128"/>
      <c r="D76" s="73"/>
      <c r="E76" s="23"/>
      <c r="F76" s="74"/>
      <c r="G76" s="22"/>
    </row>
    <row r="77" spans="2:9" s="26" customFormat="1" ht="19.5" customHeight="1" x14ac:dyDescent="0.2">
      <c r="B77" s="99">
        <f>$B$10</f>
        <v>0</v>
      </c>
      <c r="C77" s="28" t="e">
        <f>"TOTAL CARRIED FORWARD"&amp;IF(G77=G$1," TO SUMMARY (Page C"&amp;Page_A&amp;")","")</f>
        <v>#REF!</v>
      </c>
      <c r="D77" s="29"/>
      <c r="E77" s="206"/>
      <c r="F77" s="29"/>
      <c r="G77" s="198"/>
      <c r="H77" s="32"/>
    </row>
  </sheetData>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B1:H59"/>
  <sheetViews>
    <sheetView view="pageBreakPreview" zoomScaleNormal="125" zoomScaleSheetLayoutView="100" zoomScalePageLayoutView="125" workbookViewId="0">
      <selection activeCell="I59" sqref="I59"/>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C8.5</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43"/>
      <c r="C10" s="222"/>
      <c r="D10" s="14"/>
      <c r="E10" s="14"/>
      <c r="F10" s="15"/>
      <c r="G10" s="22"/>
      <c r="H10" s="17"/>
    </row>
    <row r="11" spans="2:8" x14ac:dyDescent="0.2">
      <c r="B11" s="18" t="s">
        <v>401</v>
      </c>
      <c r="C11" s="19" t="s">
        <v>402</v>
      </c>
      <c r="D11" s="20"/>
      <c r="E11" s="20"/>
      <c r="F11" s="15"/>
      <c r="G11" s="22"/>
      <c r="H11" s="38"/>
    </row>
    <row r="12" spans="2:8" x14ac:dyDescent="0.2">
      <c r="B12" s="18"/>
      <c r="C12" s="19"/>
      <c r="D12" s="20"/>
      <c r="E12" s="20"/>
      <c r="F12" s="15"/>
      <c r="G12" s="22"/>
      <c r="H12" s="38"/>
    </row>
    <row r="13" spans="2:8" x14ac:dyDescent="0.2">
      <c r="B13" s="70" t="s">
        <v>403</v>
      </c>
      <c r="C13" s="128" t="s">
        <v>404</v>
      </c>
      <c r="D13" s="67"/>
      <c r="E13" s="20"/>
      <c r="F13" s="15"/>
      <c r="G13" s="22"/>
      <c r="H13" s="38"/>
    </row>
    <row r="14" spans="2:8" x14ac:dyDescent="0.2">
      <c r="B14" s="70"/>
      <c r="C14" s="128"/>
      <c r="D14" s="67"/>
      <c r="E14" s="21"/>
      <c r="F14" s="15"/>
      <c r="G14" s="22"/>
      <c r="H14" s="38"/>
    </row>
    <row r="15" spans="2:8" x14ac:dyDescent="0.2">
      <c r="B15" s="131" t="s">
        <v>34</v>
      </c>
      <c r="C15" s="128" t="s">
        <v>405</v>
      </c>
      <c r="D15" s="67" t="s">
        <v>6</v>
      </c>
      <c r="E15" s="21">
        <v>1000</v>
      </c>
      <c r="F15" s="15"/>
      <c r="G15" s="22"/>
    </row>
    <row r="16" spans="2:8" x14ac:dyDescent="0.2">
      <c r="B16" s="70"/>
      <c r="C16" s="128"/>
      <c r="D16" s="67"/>
      <c r="E16" s="21"/>
      <c r="F16" s="15"/>
      <c r="G16" s="22"/>
    </row>
    <row r="17" spans="2:8" x14ac:dyDescent="0.2">
      <c r="B17" s="70" t="s">
        <v>406</v>
      </c>
      <c r="C17" s="128" t="s">
        <v>409</v>
      </c>
      <c r="D17" s="67" t="s">
        <v>145</v>
      </c>
      <c r="E17" s="21">
        <v>30</v>
      </c>
      <c r="F17" s="15"/>
      <c r="G17" s="22"/>
      <c r="H17" s="39"/>
    </row>
    <row r="18" spans="2:8" x14ac:dyDescent="0.2">
      <c r="B18" s="70"/>
      <c r="C18" s="128"/>
      <c r="D18" s="67"/>
      <c r="E18" s="23"/>
      <c r="F18" s="15"/>
      <c r="G18" s="22"/>
      <c r="H18" s="17"/>
    </row>
    <row r="19" spans="2:8" s="34" customFormat="1" x14ac:dyDescent="0.2">
      <c r="B19" s="70" t="s">
        <v>407</v>
      </c>
      <c r="C19" s="128" t="s">
        <v>408</v>
      </c>
      <c r="D19" s="67"/>
      <c r="E19" s="23"/>
      <c r="F19" s="15"/>
      <c r="G19" s="22"/>
      <c r="H19" s="17"/>
    </row>
    <row r="20" spans="2:8" x14ac:dyDescent="0.2">
      <c r="B20" s="70"/>
      <c r="C20" s="128"/>
      <c r="D20" s="67"/>
      <c r="E20" s="21"/>
      <c r="F20" s="15"/>
      <c r="G20" s="22"/>
      <c r="H20" s="39"/>
    </row>
    <row r="21" spans="2:8" ht="25.5" x14ac:dyDescent="0.2">
      <c r="B21" s="131" t="s">
        <v>34</v>
      </c>
      <c r="C21" s="128" t="s">
        <v>410</v>
      </c>
      <c r="D21" s="67" t="s">
        <v>145</v>
      </c>
      <c r="E21" s="21">
        <v>80</v>
      </c>
      <c r="F21" s="15"/>
      <c r="G21" s="22"/>
      <c r="H21" s="39"/>
    </row>
    <row r="22" spans="2:8" x14ac:dyDescent="0.2">
      <c r="B22" s="131"/>
      <c r="C22" s="128"/>
      <c r="D22" s="67"/>
      <c r="E22" s="21"/>
      <c r="F22" s="15"/>
      <c r="G22" s="22"/>
      <c r="H22" s="38"/>
    </row>
    <row r="23" spans="2:8" x14ac:dyDescent="0.2">
      <c r="B23" s="43"/>
      <c r="C23" s="13"/>
      <c r="D23" s="20"/>
      <c r="E23" s="20"/>
      <c r="F23" s="15"/>
      <c r="G23" s="22"/>
      <c r="H23" s="38"/>
    </row>
    <row r="24" spans="2:8" x14ac:dyDescent="0.2">
      <c r="B24" s="43"/>
      <c r="C24" s="13"/>
      <c r="D24" s="20"/>
      <c r="E24" s="20"/>
      <c r="F24" s="15"/>
      <c r="G24" s="22"/>
      <c r="H24" s="38"/>
    </row>
    <row r="25" spans="2:8" x14ac:dyDescent="0.2">
      <c r="B25" s="43"/>
      <c r="C25" s="13"/>
      <c r="D25" s="20"/>
      <c r="E25" s="20"/>
      <c r="F25" s="15"/>
      <c r="G25" s="22"/>
      <c r="H25" s="38"/>
    </row>
    <row r="26" spans="2:8" x14ac:dyDescent="0.2">
      <c r="B26" s="43"/>
      <c r="C26" s="13"/>
      <c r="D26" s="20"/>
      <c r="E26" s="20"/>
      <c r="F26" s="15"/>
      <c r="G26" s="22"/>
      <c r="H26" s="38"/>
    </row>
    <row r="27" spans="2:8" x14ac:dyDescent="0.2">
      <c r="B27" s="43"/>
      <c r="C27" s="13"/>
      <c r="D27" s="20"/>
      <c r="E27" s="20"/>
      <c r="F27" s="15"/>
      <c r="G27" s="22"/>
      <c r="H27" s="38"/>
    </row>
    <row r="28" spans="2:8" x14ac:dyDescent="0.2">
      <c r="B28" s="43"/>
      <c r="C28" s="13"/>
      <c r="D28" s="20"/>
      <c r="E28" s="20"/>
      <c r="F28" s="15"/>
      <c r="G28" s="22"/>
      <c r="H28" s="38"/>
    </row>
    <row r="29" spans="2:8" x14ac:dyDescent="0.2">
      <c r="B29" s="43"/>
      <c r="C29" s="13"/>
      <c r="D29" s="20"/>
      <c r="E29" s="20"/>
      <c r="F29" s="15"/>
      <c r="G29" s="22"/>
      <c r="H29" s="38"/>
    </row>
    <row r="30" spans="2:8" x14ac:dyDescent="0.2">
      <c r="B30" s="43"/>
      <c r="C30" s="13"/>
      <c r="D30" s="20"/>
      <c r="E30" s="20"/>
      <c r="F30" s="15"/>
      <c r="G30" s="22"/>
      <c r="H30" s="38"/>
    </row>
    <row r="31" spans="2:8" ht="12" customHeight="1" x14ac:dyDescent="0.2">
      <c r="B31" s="43"/>
      <c r="C31" s="13"/>
      <c r="D31" s="20"/>
      <c r="E31" s="20"/>
      <c r="F31" s="15"/>
      <c r="G31" s="22"/>
      <c r="H31" s="38"/>
    </row>
    <row r="32" spans="2:8" x14ac:dyDescent="0.2">
      <c r="B32" s="43"/>
      <c r="C32" s="13"/>
      <c r="D32" s="20"/>
      <c r="E32" s="20"/>
      <c r="F32" s="15"/>
      <c r="G32" s="22"/>
      <c r="H32" s="38"/>
    </row>
    <row r="33" spans="2:8" ht="12" customHeight="1" x14ac:dyDescent="0.2">
      <c r="B33" s="43"/>
      <c r="C33" s="13"/>
      <c r="D33" s="20"/>
      <c r="E33" s="20"/>
      <c r="F33" s="15"/>
      <c r="G33" s="22"/>
      <c r="H33" s="38"/>
    </row>
    <row r="34" spans="2:8" x14ac:dyDescent="0.2">
      <c r="B34" s="43"/>
      <c r="C34" s="13"/>
      <c r="D34" s="20"/>
      <c r="E34" s="20"/>
      <c r="F34" s="15"/>
      <c r="G34" s="22"/>
      <c r="H34" s="38"/>
    </row>
    <row r="35" spans="2:8" ht="12" customHeight="1" x14ac:dyDescent="0.2">
      <c r="B35" s="43"/>
      <c r="C35" s="13"/>
      <c r="D35" s="20"/>
      <c r="E35" s="20"/>
      <c r="F35" s="15"/>
      <c r="G35" s="22"/>
    </row>
    <row r="36" spans="2:8" x14ac:dyDescent="0.2">
      <c r="B36" s="43"/>
      <c r="C36" s="13"/>
      <c r="D36" s="20"/>
      <c r="E36" s="20"/>
      <c r="F36" s="15"/>
      <c r="G36" s="22"/>
      <c r="H36" s="38"/>
    </row>
    <row r="37" spans="2:8" ht="12" customHeight="1" x14ac:dyDescent="0.2">
      <c r="B37" s="43"/>
      <c r="C37" s="13"/>
      <c r="D37" s="20"/>
      <c r="E37" s="20"/>
      <c r="F37" s="15"/>
      <c r="G37" s="22"/>
      <c r="H37" s="42"/>
    </row>
    <row r="38" spans="2:8" x14ac:dyDescent="0.2">
      <c r="B38" s="43"/>
      <c r="C38" s="13"/>
      <c r="D38" s="20"/>
      <c r="E38" s="20"/>
      <c r="F38" s="15"/>
      <c r="G38" s="22"/>
    </row>
    <row r="39" spans="2:8" ht="12" customHeight="1" x14ac:dyDescent="0.2">
      <c r="B39" s="43"/>
      <c r="C39" s="13"/>
      <c r="D39" s="20"/>
      <c r="E39" s="20"/>
      <c r="F39" s="15"/>
      <c r="G39" s="22"/>
      <c r="H39" s="38"/>
    </row>
    <row r="40" spans="2:8" x14ac:dyDescent="0.2">
      <c r="B40" s="43"/>
      <c r="C40" s="13"/>
      <c r="D40" s="20"/>
      <c r="E40" s="20"/>
      <c r="F40" s="15"/>
      <c r="G40" s="22"/>
      <c r="H40" s="38"/>
    </row>
    <row r="41" spans="2:8" ht="12" customHeight="1" x14ac:dyDescent="0.2">
      <c r="B41" s="43"/>
      <c r="C41" s="13"/>
      <c r="D41" s="20"/>
      <c r="E41" s="20"/>
      <c r="F41" s="15"/>
      <c r="G41" s="22"/>
      <c r="H41" s="38"/>
    </row>
    <row r="42" spans="2:8" x14ac:dyDescent="0.2">
      <c r="B42" s="43"/>
      <c r="C42" s="13"/>
      <c r="D42" s="20"/>
      <c r="E42" s="20"/>
      <c r="F42" s="15"/>
      <c r="G42" s="22"/>
      <c r="H42" s="38"/>
    </row>
    <row r="43" spans="2:8" x14ac:dyDescent="0.2">
      <c r="B43" s="43"/>
      <c r="C43" s="13"/>
      <c r="D43" s="20"/>
      <c r="E43" s="20"/>
      <c r="F43" s="15"/>
      <c r="G43" s="22"/>
      <c r="H43" s="38"/>
    </row>
    <row r="44" spans="2:8" x14ac:dyDescent="0.2">
      <c r="B44" s="43"/>
      <c r="C44" s="13"/>
      <c r="D44" s="20"/>
      <c r="E44" s="20"/>
      <c r="F44" s="15"/>
      <c r="G44" s="22"/>
      <c r="H44" s="38"/>
    </row>
    <row r="45" spans="2:8" x14ac:dyDescent="0.2">
      <c r="B45" s="43"/>
      <c r="C45" s="13"/>
      <c r="D45" s="20"/>
      <c r="E45" s="20"/>
      <c r="F45" s="15"/>
      <c r="G45" s="22"/>
      <c r="H45" s="38"/>
    </row>
    <row r="46" spans="2:8" x14ac:dyDescent="0.2">
      <c r="B46" s="43"/>
      <c r="C46" s="13"/>
      <c r="D46" s="20"/>
      <c r="E46" s="20"/>
      <c r="F46" s="15"/>
      <c r="G46" s="22"/>
      <c r="H46" s="38"/>
    </row>
    <row r="47" spans="2:8" x14ac:dyDescent="0.2">
      <c r="B47" s="43"/>
      <c r="C47" s="13"/>
      <c r="D47" s="20"/>
      <c r="E47" s="20"/>
      <c r="F47" s="15"/>
      <c r="G47" s="22"/>
      <c r="H47" s="38"/>
    </row>
    <row r="48" spans="2:8" x14ac:dyDescent="0.2">
      <c r="B48" s="43"/>
      <c r="C48" s="13"/>
      <c r="D48" s="20"/>
      <c r="E48" s="20"/>
      <c r="F48" s="15"/>
      <c r="G48" s="22"/>
      <c r="H48" s="38"/>
    </row>
    <row r="49" spans="2:8" x14ac:dyDescent="0.2">
      <c r="B49" s="43"/>
      <c r="C49" s="13"/>
      <c r="D49" s="20"/>
      <c r="E49" s="20"/>
      <c r="F49" s="15"/>
      <c r="G49" s="22"/>
      <c r="H49" s="38"/>
    </row>
    <row r="50" spans="2:8" x14ac:dyDescent="0.2">
      <c r="B50" s="43"/>
      <c r="C50" s="13"/>
      <c r="D50" s="20"/>
      <c r="E50" s="20"/>
      <c r="F50" s="15"/>
      <c r="G50" s="22"/>
      <c r="H50" s="38"/>
    </row>
    <row r="51" spans="2:8" x14ac:dyDescent="0.2">
      <c r="B51" s="43"/>
      <c r="C51" s="13"/>
      <c r="D51" s="20"/>
      <c r="E51" s="20"/>
      <c r="F51" s="15"/>
      <c r="G51" s="22"/>
      <c r="H51" s="38"/>
    </row>
    <row r="52" spans="2:8" x14ac:dyDescent="0.2">
      <c r="B52" s="43"/>
      <c r="C52" s="13"/>
      <c r="D52" s="20"/>
      <c r="E52" s="20"/>
      <c r="F52" s="15"/>
      <c r="G52" s="22"/>
      <c r="H52" s="38"/>
    </row>
    <row r="53" spans="2:8" x14ac:dyDescent="0.2">
      <c r="B53" s="43"/>
      <c r="C53" s="13"/>
      <c r="D53" s="20"/>
      <c r="E53" s="20"/>
      <c r="F53" s="15"/>
      <c r="G53" s="22"/>
      <c r="H53" s="38"/>
    </row>
    <row r="54" spans="2:8" x14ac:dyDescent="0.2">
      <c r="B54" s="43"/>
      <c r="C54" s="13"/>
      <c r="D54" s="20"/>
      <c r="E54" s="20"/>
      <c r="F54" s="15"/>
      <c r="G54" s="22"/>
      <c r="H54" s="38"/>
    </row>
    <row r="55" spans="2:8" x14ac:dyDescent="0.2">
      <c r="B55" s="43"/>
      <c r="C55" s="13"/>
      <c r="D55" s="20"/>
      <c r="E55" s="20"/>
      <c r="F55" s="15"/>
      <c r="G55" s="22"/>
      <c r="H55" s="38"/>
    </row>
    <row r="56" spans="2:8" ht="12" customHeight="1" x14ac:dyDescent="0.2">
      <c r="B56" s="43"/>
      <c r="C56" s="13"/>
      <c r="D56" s="20"/>
      <c r="E56" s="20"/>
      <c r="F56" s="15"/>
      <c r="G56" s="22"/>
      <c r="H56" s="38"/>
    </row>
    <row r="57" spans="2:8" x14ac:dyDescent="0.2">
      <c r="B57" s="43"/>
      <c r="C57" s="13"/>
      <c r="D57" s="20"/>
      <c r="E57" s="20"/>
      <c r="F57" s="15"/>
      <c r="G57" s="22"/>
      <c r="H57" s="38"/>
    </row>
    <row r="58" spans="2:8" ht="12" customHeight="1" x14ac:dyDescent="0.2">
      <c r="B58" s="43"/>
      <c r="C58" s="13"/>
      <c r="D58" s="20"/>
      <c r="E58" s="20"/>
      <c r="F58" s="15"/>
      <c r="G58" s="22"/>
      <c r="H58" s="38"/>
    </row>
    <row r="59" spans="2:8" s="26" customFormat="1" ht="19.5" customHeight="1" x14ac:dyDescent="0.2">
      <c r="B59" s="99">
        <f>$B$12</f>
        <v>0</v>
      </c>
      <c r="C59" s="28" t="e">
        <f>"TOTAL CARRIED FORWARD"&amp;IF(G59=G$1," TO SUMMARY (Page C"&amp;Page_A&amp;")","")</f>
        <v>#REF!</v>
      </c>
      <c r="D59" s="29"/>
      <c r="E59" s="107"/>
      <c r="F59" s="29"/>
      <c r="G59" s="198"/>
      <c r="H59" s="3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F10:G58</xm:sqref>
        </x14:conditionalFormatting>
        <x14:conditionalFormatting xmlns:xm="http://schemas.microsoft.com/office/excel/2006/main">
          <x14:cfRule type="expression" priority="2" id="{62E893FB-2945-4AD8-9E3F-6C9D189B32C0}">
            <xm:f>AND(Information!$C$8=FALSE,$D59&lt;&gt;"P C Sum",$D59&lt;&gt;"PC Sum",$D59&lt;&gt;"P Sum",$D59&lt;&gt;"Prov Sum")</xm:f>
            <x14:dxf>
              <font>
                <strike val="0"/>
                <color theme="0"/>
              </font>
              <numFmt numFmtId="4" formatCode="#,##0.00"/>
            </x14:dxf>
          </x14:cfRule>
          <xm:sqref>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H115"/>
  <sheetViews>
    <sheetView view="pageBreakPreview" topLeftCell="A103" zoomScaleNormal="125" zoomScaleSheetLayoutView="100" zoomScalePageLayoutView="125" workbookViewId="0">
      <selection activeCell="K106" sqref="K106"/>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32"/>
    </row>
    <row r="2" spans="2:8" x14ac:dyDescent="0.2">
      <c r="B2" s="81" t="str">
        <f>Client1</f>
        <v>Province of KwaZulu-Natal</v>
      </c>
      <c r="C2" s="82"/>
      <c r="D2" s="57"/>
      <c r="E2" s="327" t="str">
        <f>"Contract No. "&amp;ContractNo</f>
        <v>Contract No. ZNB01224/00000/00/PMC/INF/21/T</v>
      </c>
      <c r="F2" s="327"/>
      <c r="G2" s="327"/>
    </row>
    <row r="3" spans="2:8" x14ac:dyDescent="0.2">
      <c r="B3" s="80" t="str">
        <f>Client2</f>
        <v>Department of Transport</v>
      </c>
      <c r="C3" s="82"/>
      <c r="D3" s="57"/>
      <c r="E3" s="57"/>
      <c r="F3" s="58"/>
      <c r="G3" s="83"/>
    </row>
    <row r="4" spans="2:8" x14ac:dyDescent="0.2">
      <c r="B4" s="59"/>
      <c r="C4" s="59"/>
      <c r="D4" s="60"/>
      <c r="E4" s="60"/>
      <c r="F4" s="61"/>
      <c r="G4" s="84"/>
    </row>
    <row r="5" spans="2:8" x14ac:dyDescent="0.2">
      <c r="B5" s="325" t="s">
        <v>8</v>
      </c>
      <c r="C5" s="326"/>
      <c r="D5" s="326"/>
      <c r="E5" s="326"/>
      <c r="F5" s="326"/>
      <c r="G5" s="322" t="str">
        <f>"CHAPTER "&amp;B11</f>
        <v>CHAPTER C8.8</v>
      </c>
      <c r="H5" s="6"/>
    </row>
    <row r="6" spans="2:8" ht="7.5" customHeight="1" x14ac:dyDescent="0.2">
      <c r="B6" s="318" t="str">
        <f>ContractDescription</f>
        <v>PROVISION OF ROUTINE AND SAFETY MAINTENANCE ON VARIOUS ROADS WITHIN THE APPELSBOSCH ZONE
UMSHWATHI AREA OFFICE</v>
      </c>
      <c r="C6" s="319"/>
      <c r="D6" s="319"/>
      <c r="E6" s="319"/>
      <c r="F6" s="319"/>
      <c r="G6" s="323"/>
      <c r="H6" s="7"/>
    </row>
    <row r="7" spans="2:8" ht="12.75" customHeight="1" x14ac:dyDescent="0.2">
      <c r="B7" s="318"/>
      <c r="C7" s="319"/>
      <c r="D7" s="319"/>
      <c r="E7" s="319"/>
      <c r="F7" s="319"/>
      <c r="G7" s="323"/>
      <c r="H7" s="7"/>
    </row>
    <row r="8" spans="2:8" ht="7.5" customHeight="1" x14ac:dyDescent="0.2">
      <c r="B8" s="320"/>
      <c r="C8" s="321"/>
      <c r="D8" s="321"/>
      <c r="E8" s="321"/>
      <c r="F8" s="321"/>
      <c r="G8" s="324"/>
      <c r="H8" s="7"/>
    </row>
    <row r="9" spans="2:8" s="8" customFormat="1" ht="24.95" customHeight="1" x14ac:dyDescent="0.2">
      <c r="B9" s="9" t="s">
        <v>0</v>
      </c>
      <c r="C9" s="10" t="s">
        <v>1</v>
      </c>
      <c r="D9" s="10" t="s">
        <v>2</v>
      </c>
      <c r="E9" s="10" t="s">
        <v>3</v>
      </c>
      <c r="F9" s="10" t="s">
        <v>4</v>
      </c>
      <c r="G9" s="10" t="s">
        <v>5</v>
      </c>
      <c r="H9" s="11"/>
    </row>
    <row r="10" spans="2:8" x14ac:dyDescent="0.2">
      <c r="B10" s="43"/>
      <c r="C10" s="13"/>
      <c r="D10" s="14"/>
      <c r="E10" s="14"/>
      <c r="F10" s="15"/>
      <c r="G10" s="16"/>
      <c r="H10" s="17"/>
    </row>
    <row r="11" spans="2:8" x14ac:dyDescent="0.2">
      <c r="B11" s="53" t="s">
        <v>366</v>
      </c>
      <c r="C11" s="19" t="s">
        <v>367</v>
      </c>
      <c r="D11" s="20"/>
      <c r="E11" s="20"/>
      <c r="F11" s="15"/>
      <c r="G11" s="22"/>
      <c r="H11" s="38"/>
    </row>
    <row r="12" spans="2:8" x14ac:dyDescent="0.2">
      <c r="B12" s="43"/>
      <c r="C12" s="13"/>
      <c r="D12" s="20"/>
      <c r="E12" s="20"/>
      <c r="F12" s="15"/>
      <c r="G12" s="22"/>
      <c r="H12" s="38"/>
    </row>
    <row r="13" spans="2:8" x14ac:dyDescent="0.2">
      <c r="B13" s="53" t="s">
        <v>368</v>
      </c>
      <c r="C13" s="19" t="s">
        <v>369</v>
      </c>
      <c r="D13" s="67"/>
      <c r="E13" s="20"/>
      <c r="F13" s="15"/>
      <c r="G13" s="22"/>
      <c r="H13" s="38"/>
    </row>
    <row r="14" spans="2:8" x14ac:dyDescent="0.2">
      <c r="B14" s="101"/>
      <c r="C14" s="128"/>
      <c r="D14" s="67"/>
      <c r="E14" s="21"/>
      <c r="F14" s="15"/>
      <c r="G14" s="22"/>
      <c r="H14" s="39"/>
    </row>
    <row r="15" spans="2:8" x14ac:dyDescent="0.2">
      <c r="B15" s="101" t="s">
        <v>370</v>
      </c>
      <c r="C15" s="128" t="s">
        <v>371</v>
      </c>
      <c r="D15" s="67"/>
      <c r="E15" s="21"/>
      <c r="F15" s="15"/>
      <c r="G15" s="22"/>
      <c r="H15" s="38"/>
    </row>
    <row r="16" spans="2:8" x14ac:dyDescent="0.2">
      <c r="B16" s="101"/>
      <c r="C16" s="128"/>
      <c r="D16" s="67"/>
      <c r="E16" s="21"/>
      <c r="F16" s="15"/>
      <c r="G16" s="22"/>
    </row>
    <row r="17" spans="2:8" x14ac:dyDescent="0.2">
      <c r="B17" s="101" t="s">
        <v>34</v>
      </c>
      <c r="C17" s="128" t="s">
        <v>372</v>
      </c>
      <c r="D17" s="67" t="s">
        <v>6</v>
      </c>
      <c r="E17" s="21">
        <v>2500</v>
      </c>
      <c r="F17" s="15"/>
      <c r="G17" s="22"/>
    </row>
    <row r="18" spans="2:8" x14ac:dyDescent="0.2">
      <c r="B18" s="101"/>
      <c r="C18" s="128"/>
      <c r="D18" s="67"/>
      <c r="E18" s="21"/>
      <c r="F18" s="15"/>
      <c r="G18" s="22"/>
    </row>
    <row r="19" spans="2:8" x14ac:dyDescent="0.2">
      <c r="B19" s="101" t="s">
        <v>35</v>
      </c>
      <c r="C19" s="128" t="s">
        <v>373</v>
      </c>
      <c r="D19" s="67" t="s">
        <v>6</v>
      </c>
      <c r="E19" s="21">
        <v>2500</v>
      </c>
      <c r="F19" s="15"/>
      <c r="G19" s="22"/>
      <c r="H19" s="38"/>
    </row>
    <row r="20" spans="2:8" x14ac:dyDescent="0.2">
      <c r="B20" s="101"/>
      <c r="C20" s="128"/>
      <c r="D20" s="67"/>
      <c r="E20" s="21"/>
      <c r="F20" s="15"/>
      <c r="G20" s="22"/>
      <c r="H20" s="38"/>
    </row>
    <row r="21" spans="2:8" x14ac:dyDescent="0.2">
      <c r="B21" s="101" t="s">
        <v>40</v>
      </c>
      <c r="C21" s="128" t="s">
        <v>424</v>
      </c>
      <c r="D21" s="67" t="s">
        <v>6</v>
      </c>
      <c r="E21" s="21">
        <v>1700</v>
      </c>
      <c r="F21" s="15"/>
      <c r="G21" s="22"/>
      <c r="H21" s="39"/>
    </row>
    <row r="22" spans="2:8" x14ac:dyDescent="0.2">
      <c r="B22" s="101"/>
      <c r="C22" s="128"/>
      <c r="D22" s="67"/>
      <c r="E22" s="23"/>
      <c r="F22" s="15"/>
      <c r="G22" s="22"/>
      <c r="H22" s="17"/>
    </row>
    <row r="23" spans="2:8" s="223" customFormat="1" x14ac:dyDescent="0.2">
      <c r="B23" s="224" t="s">
        <v>374</v>
      </c>
      <c r="C23" s="225" t="s">
        <v>375</v>
      </c>
      <c r="D23" s="226"/>
      <c r="E23" s="227"/>
      <c r="F23" s="228"/>
      <c r="G23" s="229"/>
      <c r="H23" s="156"/>
    </row>
    <row r="24" spans="2:8" s="116" customFormat="1" x14ac:dyDescent="0.2">
      <c r="B24" s="224"/>
      <c r="C24" s="225"/>
      <c r="D24" s="226"/>
      <c r="E24" s="121"/>
      <c r="F24" s="228"/>
      <c r="G24" s="229"/>
      <c r="H24" s="125"/>
    </row>
    <row r="25" spans="2:8" s="116" customFormat="1" x14ac:dyDescent="0.2">
      <c r="B25" s="224" t="s">
        <v>34</v>
      </c>
      <c r="C25" s="225" t="s">
        <v>376</v>
      </c>
      <c r="D25" s="226" t="s">
        <v>6</v>
      </c>
      <c r="E25" s="121">
        <v>2500</v>
      </c>
      <c r="F25" s="228"/>
      <c r="G25" s="229"/>
      <c r="H25" s="125"/>
    </row>
    <row r="26" spans="2:8" s="116" customFormat="1" x14ac:dyDescent="0.2">
      <c r="B26" s="224"/>
      <c r="C26" s="225"/>
      <c r="D26" s="226"/>
      <c r="E26" s="121"/>
      <c r="F26" s="228"/>
      <c r="G26" s="229"/>
      <c r="H26" s="120"/>
    </row>
    <row r="27" spans="2:8" s="116" customFormat="1" x14ac:dyDescent="0.2">
      <c r="B27" s="224" t="s">
        <v>35</v>
      </c>
      <c r="C27" s="225" t="s">
        <v>377</v>
      </c>
      <c r="D27" s="226" t="s">
        <v>6</v>
      </c>
      <c r="E27" s="121">
        <v>2500</v>
      </c>
      <c r="F27" s="228"/>
      <c r="G27" s="229"/>
      <c r="H27" s="120"/>
    </row>
    <row r="28" spans="2:8" s="116" customFormat="1" x14ac:dyDescent="0.2">
      <c r="B28" s="224"/>
      <c r="C28" s="225"/>
      <c r="D28" s="226"/>
      <c r="E28" s="121"/>
      <c r="F28" s="228"/>
      <c r="G28" s="229"/>
      <c r="H28" s="120"/>
    </row>
    <row r="29" spans="2:8" s="116" customFormat="1" x14ac:dyDescent="0.2">
      <c r="B29" s="224" t="s">
        <v>40</v>
      </c>
      <c r="C29" s="225" t="s">
        <v>378</v>
      </c>
      <c r="D29" s="226" t="s">
        <v>6</v>
      </c>
      <c r="E29" s="121">
        <v>1700</v>
      </c>
      <c r="F29" s="228"/>
      <c r="G29" s="229"/>
      <c r="H29" s="120"/>
    </row>
    <row r="30" spans="2:8" s="116" customFormat="1" x14ac:dyDescent="0.2">
      <c r="B30" s="224"/>
      <c r="C30" s="225"/>
      <c r="D30" s="226"/>
      <c r="E30" s="119"/>
      <c r="F30" s="228"/>
      <c r="G30" s="229"/>
      <c r="H30" s="120"/>
    </row>
    <row r="31" spans="2:8" s="116" customFormat="1" x14ac:dyDescent="0.2">
      <c r="B31" s="224" t="s">
        <v>379</v>
      </c>
      <c r="C31" s="225" t="s">
        <v>380</v>
      </c>
      <c r="D31" s="226"/>
      <c r="E31" s="119"/>
      <c r="F31" s="228"/>
      <c r="G31" s="229"/>
      <c r="H31" s="120"/>
    </row>
    <row r="32" spans="2:8" s="116" customFormat="1" x14ac:dyDescent="0.2">
      <c r="B32" s="224"/>
      <c r="C32" s="225"/>
      <c r="D32" s="226"/>
      <c r="E32" s="119"/>
      <c r="F32" s="228"/>
      <c r="G32" s="229"/>
      <c r="H32" s="120"/>
    </row>
    <row r="33" spans="2:8" s="116" customFormat="1" x14ac:dyDescent="0.2">
      <c r="B33" s="224" t="s">
        <v>34</v>
      </c>
      <c r="C33" s="225" t="s">
        <v>376</v>
      </c>
      <c r="D33" s="226" t="s">
        <v>6</v>
      </c>
      <c r="E33" s="119">
        <v>2500</v>
      </c>
      <c r="F33" s="15"/>
      <c r="G33" s="229"/>
      <c r="H33" s="120"/>
    </row>
    <row r="34" spans="2:8" s="116" customFormat="1" x14ac:dyDescent="0.2">
      <c r="B34" s="224"/>
      <c r="C34" s="225"/>
      <c r="D34" s="226"/>
      <c r="E34" s="119"/>
      <c r="F34" s="15"/>
      <c r="G34" s="229"/>
      <c r="H34" s="120"/>
    </row>
    <row r="35" spans="2:8" s="116" customFormat="1" x14ac:dyDescent="0.2">
      <c r="B35" s="224" t="s">
        <v>35</v>
      </c>
      <c r="C35" s="225" t="s">
        <v>381</v>
      </c>
      <c r="D35" s="226" t="s">
        <v>6</v>
      </c>
      <c r="E35" s="119">
        <v>2500</v>
      </c>
      <c r="F35" s="15"/>
      <c r="G35" s="229"/>
      <c r="H35" s="120"/>
    </row>
    <row r="36" spans="2:8" s="116" customFormat="1" x14ac:dyDescent="0.2">
      <c r="B36" s="224"/>
      <c r="C36" s="225"/>
      <c r="D36" s="226"/>
      <c r="E36" s="119"/>
      <c r="F36" s="15"/>
      <c r="G36" s="229"/>
      <c r="H36" s="120"/>
    </row>
    <row r="37" spans="2:8" s="116" customFormat="1" x14ac:dyDescent="0.2">
      <c r="B37" s="224" t="s">
        <v>40</v>
      </c>
      <c r="C37" s="225" t="s">
        <v>378</v>
      </c>
      <c r="D37" s="226" t="s">
        <v>6</v>
      </c>
      <c r="E37" s="119">
        <v>1700</v>
      </c>
      <c r="F37" s="15"/>
      <c r="G37" s="229"/>
      <c r="H37" s="120"/>
    </row>
    <row r="38" spans="2:8" x14ac:dyDescent="0.2">
      <c r="B38" s="101"/>
      <c r="C38" s="128"/>
      <c r="D38" s="67"/>
      <c r="E38" s="20"/>
      <c r="F38" s="15"/>
      <c r="G38" s="22"/>
      <c r="H38" s="38"/>
    </row>
    <row r="39" spans="2:8" ht="25.5" x14ac:dyDescent="0.2">
      <c r="B39" s="101" t="s">
        <v>382</v>
      </c>
      <c r="C39" s="128" t="s">
        <v>383</v>
      </c>
      <c r="D39" s="67"/>
      <c r="E39" s="20"/>
      <c r="F39" s="15"/>
      <c r="G39" s="22"/>
      <c r="H39" s="38"/>
    </row>
    <row r="40" spans="2:8" x14ac:dyDescent="0.2">
      <c r="B40" s="101"/>
      <c r="C40" s="128"/>
      <c r="D40" s="67"/>
      <c r="E40" s="20"/>
      <c r="F40" s="15"/>
      <c r="G40" s="22"/>
      <c r="H40" s="38"/>
    </row>
    <row r="41" spans="2:8" x14ac:dyDescent="0.2">
      <c r="B41" s="101" t="s">
        <v>384</v>
      </c>
      <c r="C41" s="128" t="s">
        <v>385</v>
      </c>
      <c r="D41" s="67"/>
      <c r="E41" s="20"/>
      <c r="F41" s="15"/>
      <c r="G41" s="22"/>
      <c r="H41" s="38"/>
    </row>
    <row r="42" spans="2:8" x14ac:dyDescent="0.2">
      <c r="B42" s="101"/>
      <c r="C42" s="128"/>
      <c r="D42" s="67"/>
      <c r="E42" s="20"/>
      <c r="F42" s="15"/>
      <c r="G42" s="22"/>
      <c r="H42" s="38"/>
    </row>
    <row r="43" spans="2:8" ht="27" x14ac:dyDescent="0.2">
      <c r="B43" s="101" t="s">
        <v>34</v>
      </c>
      <c r="C43" s="128" t="s">
        <v>386</v>
      </c>
      <c r="D43" s="67" t="s">
        <v>23</v>
      </c>
      <c r="E43" s="20">
        <f>6700*0.04</f>
        <v>268</v>
      </c>
      <c r="F43" s="15"/>
      <c r="G43" s="22"/>
      <c r="H43" s="38"/>
    </row>
    <row r="44" spans="2:8" x14ac:dyDescent="0.2">
      <c r="B44" s="101"/>
      <c r="C44" s="128"/>
      <c r="D44" s="67"/>
      <c r="E44" s="20"/>
      <c r="F44" s="15"/>
      <c r="G44" s="22"/>
      <c r="H44" s="38"/>
    </row>
    <row r="45" spans="2:8" ht="27" x14ac:dyDescent="0.2">
      <c r="B45" s="101" t="s">
        <v>35</v>
      </c>
      <c r="C45" s="128" t="s">
        <v>387</v>
      </c>
      <c r="D45" s="67" t="s">
        <v>23</v>
      </c>
      <c r="E45" s="20">
        <v>268</v>
      </c>
      <c r="F45" s="15"/>
      <c r="G45" s="22"/>
      <c r="H45" s="38"/>
    </row>
    <row r="46" spans="2:8" x14ac:dyDescent="0.2">
      <c r="B46" s="101"/>
      <c r="C46" s="128"/>
      <c r="D46" s="67"/>
      <c r="E46" s="20"/>
      <c r="F46" s="15"/>
      <c r="G46" s="22"/>
      <c r="H46" s="38"/>
    </row>
    <row r="47" spans="2:8" ht="27" x14ac:dyDescent="0.2">
      <c r="B47" s="101" t="s">
        <v>40</v>
      </c>
      <c r="C47" s="128" t="s">
        <v>388</v>
      </c>
      <c r="D47" s="67" t="s">
        <v>23</v>
      </c>
      <c r="E47" s="20">
        <v>268</v>
      </c>
      <c r="F47" s="15"/>
      <c r="G47" s="22"/>
      <c r="H47" s="38"/>
    </row>
    <row r="48" spans="2:8" x14ac:dyDescent="0.2">
      <c r="B48" s="101"/>
      <c r="C48" s="128"/>
      <c r="D48" s="67"/>
      <c r="E48" s="35"/>
      <c r="F48" s="15"/>
      <c r="G48" s="22"/>
    </row>
    <row r="49" spans="2:8" ht="14.25" x14ac:dyDescent="0.2">
      <c r="B49" s="101" t="s">
        <v>37</v>
      </c>
      <c r="C49" s="128" t="s">
        <v>389</v>
      </c>
      <c r="D49" s="67" t="s">
        <v>23</v>
      </c>
      <c r="E49" s="20">
        <v>268</v>
      </c>
      <c r="F49" s="15"/>
      <c r="G49" s="22"/>
      <c r="H49" s="38"/>
    </row>
    <row r="50" spans="2:8" x14ac:dyDescent="0.2">
      <c r="B50" s="101"/>
      <c r="C50" s="128"/>
      <c r="D50" s="67"/>
      <c r="E50" s="35"/>
      <c r="F50" s="15"/>
      <c r="G50" s="22"/>
      <c r="H50" s="42"/>
    </row>
    <row r="51" spans="2:8" x14ac:dyDescent="0.2">
      <c r="B51" s="101" t="s">
        <v>390</v>
      </c>
      <c r="C51" s="128" t="s">
        <v>391</v>
      </c>
      <c r="D51" s="67"/>
      <c r="E51" s="35"/>
      <c r="F51" s="15"/>
      <c r="G51" s="22"/>
    </row>
    <row r="52" spans="2:8" x14ac:dyDescent="0.2">
      <c r="B52" s="101"/>
      <c r="C52" s="128"/>
      <c r="D52" s="67"/>
      <c r="E52" s="20"/>
      <c r="F52" s="15"/>
      <c r="G52" s="22"/>
      <c r="H52" s="38"/>
    </row>
    <row r="53" spans="2:8" ht="27" x14ac:dyDescent="0.2">
      <c r="B53" s="101" t="s">
        <v>34</v>
      </c>
      <c r="C53" s="128" t="s">
        <v>386</v>
      </c>
      <c r="D53" s="67" t="s">
        <v>23</v>
      </c>
      <c r="E53" s="20">
        <f>2000*0.15</f>
        <v>300</v>
      </c>
      <c r="F53" s="15"/>
      <c r="G53" s="22"/>
      <c r="H53" s="38"/>
    </row>
    <row r="54" spans="2:8" x14ac:dyDescent="0.2">
      <c r="B54" s="101"/>
      <c r="C54" s="128"/>
      <c r="D54" s="67"/>
      <c r="E54" s="20"/>
      <c r="F54" s="15"/>
      <c r="G54" s="22"/>
      <c r="H54" s="38"/>
    </row>
    <row r="55" spans="2:8" ht="27" x14ac:dyDescent="0.2">
      <c r="B55" s="101" t="s">
        <v>35</v>
      </c>
      <c r="C55" s="128" t="s">
        <v>387</v>
      </c>
      <c r="D55" s="67" t="s">
        <v>23</v>
      </c>
      <c r="E55" s="20">
        <f>2000*0.15</f>
        <v>300</v>
      </c>
      <c r="F55" s="15"/>
      <c r="G55" s="22"/>
      <c r="H55" s="38"/>
    </row>
    <row r="56" spans="2:8" x14ac:dyDescent="0.2">
      <c r="B56" s="101"/>
      <c r="C56" s="128"/>
      <c r="D56" s="67"/>
      <c r="E56" s="20"/>
      <c r="F56" s="15"/>
      <c r="G56" s="22"/>
      <c r="H56" s="38"/>
    </row>
    <row r="57" spans="2:8" ht="27" x14ac:dyDescent="0.2">
      <c r="B57" s="101" t="s">
        <v>40</v>
      </c>
      <c r="C57" s="128" t="s">
        <v>388</v>
      </c>
      <c r="D57" s="67" t="s">
        <v>23</v>
      </c>
      <c r="E57" s="20">
        <f>2000*0.15</f>
        <v>300</v>
      </c>
      <c r="F57" s="15"/>
      <c r="G57" s="22"/>
      <c r="H57" s="38"/>
    </row>
    <row r="58" spans="2:8" x14ac:dyDescent="0.2">
      <c r="B58" s="101"/>
      <c r="C58" s="128"/>
      <c r="D58" s="67"/>
      <c r="E58" s="35"/>
      <c r="F58" s="15"/>
      <c r="G58" s="22"/>
      <c r="H58" s="38"/>
    </row>
    <row r="59" spans="2:8" ht="14.25" x14ac:dyDescent="0.2">
      <c r="B59" s="101" t="s">
        <v>37</v>
      </c>
      <c r="C59" s="128" t="s">
        <v>389</v>
      </c>
      <c r="D59" s="67" t="s">
        <v>23</v>
      </c>
      <c r="E59" s="20">
        <f>2000*0.15</f>
        <v>300</v>
      </c>
      <c r="F59" s="15"/>
      <c r="G59" s="22"/>
      <c r="H59" s="38"/>
    </row>
    <row r="60" spans="2:8" x14ac:dyDescent="0.2">
      <c r="B60" s="12"/>
      <c r="C60" s="24"/>
      <c r="D60" s="20"/>
      <c r="E60" s="20"/>
      <c r="F60" s="15"/>
      <c r="G60" s="22"/>
      <c r="H60" s="38"/>
    </row>
    <row r="61" spans="2:8" x14ac:dyDescent="0.2">
      <c r="B61" s="101" t="s">
        <v>392</v>
      </c>
      <c r="C61" s="128" t="s">
        <v>399</v>
      </c>
      <c r="D61" s="67"/>
      <c r="E61" s="20"/>
      <c r="F61" s="15"/>
      <c r="G61" s="22"/>
      <c r="H61" s="38"/>
    </row>
    <row r="62" spans="2:8" x14ac:dyDescent="0.2">
      <c r="B62" s="101"/>
      <c r="C62" s="128"/>
      <c r="D62" s="67"/>
      <c r="E62" s="20"/>
      <c r="F62" s="15"/>
      <c r="G62" s="22"/>
      <c r="H62" s="38"/>
    </row>
    <row r="63" spans="2:8" ht="27" x14ac:dyDescent="0.2">
      <c r="B63" s="101" t="s">
        <v>34</v>
      </c>
      <c r="C63" s="128" t="s">
        <v>386</v>
      </c>
      <c r="D63" s="67" t="s">
        <v>23</v>
      </c>
      <c r="E63" s="20">
        <f>2000*0.15</f>
        <v>300</v>
      </c>
      <c r="F63" s="15"/>
      <c r="G63" s="22"/>
      <c r="H63" s="38"/>
    </row>
    <row r="64" spans="2:8" ht="27" x14ac:dyDescent="0.2">
      <c r="B64" s="101" t="s">
        <v>35</v>
      </c>
      <c r="C64" s="128" t="s">
        <v>387</v>
      </c>
      <c r="D64" s="67" t="s">
        <v>23</v>
      </c>
      <c r="E64" s="20">
        <f>2000*0.15</f>
        <v>300</v>
      </c>
      <c r="F64" s="15"/>
      <c r="G64" s="22"/>
      <c r="H64" s="38"/>
    </row>
    <row r="65" spans="1:8" s="26" customFormat="1" ht="24.95" customHeight="1" x14ac:dyDescent="0.2">
      <c r="B65" s="76" t="str">
        <f>$B$11</f>
        <v>C8.8</v>
      </c>
      <c r="C65" s="28" t="e">
        <f>"TOTAL CARRIED FORWARD"&amp;IF(G65=G$1," TO SUMMARY (Page C"&amp;Page_A&amp;")","")</f>
        <v>#REF!</v>
      </c>
      <c r="D65" s="29"/>
      <c r="E65" s="103"/>
      <c r="F65" s="29"/>
      <c r="G65" s="198"/>
      <c r="H65" s="32"/>
    </row>
    <row r="66" spans="1:8" x14ac:dyDescent="0.2">
      <c r="B66" s="316" t="str">
        <f>Client1</f>
        <v>Province of KwaZulu-Natal</v>
      </c>
      <c r="C66" s="316"/>
      <c r="D66" s="316"/>
      <c r="E66" s="314" t="str">
        <f>"Contract No. "&amp;ContractNo</f>
        <v>Contract No. ZNB01224/00000/00/PMC/INF/21/T</v>
      </c>
      <c r="F66" s="314"/>
      <c r="G66" s="314"/>
    </row>
    <row r="67" spans="1:8" x14ac:dyDescent="0.2">
      <c r="B67" s="316" t="str">
        <f>Client2</f>
        <v>Department of Transport</v>
      </c>
      <c r="C67" s="316"/>
      <c r="D67" s="316"/>
      <c r="E67" s="314"/>
      <c r="F67" s="314"/>
      <c r="G67" s="314"/>
    </row>
    <row r="68" spans="1:8" x14ac:dyDescent="0.2">
      <c r="B68" s="317"/>
      <c r="C68" s="317"/>
      <c r="D68" s="317"/>
      <c r="E68" s="315"/>
      <c r="F68" s="315"/>
      <c r="G68" s="315"/>
    </row>
    <row r="69" spans="1:8" x14ac:dyDescent="0.2">
      <c r="B69" s="325" t="s">
        <v>8</v>
      </c>
      <c r="C69" s="326"/>
      <c r="D69" s="326"/>
      <c r="E69" s="326"/>
      <c r="F69" s="326"/>
      <c r="G69" s="328" t="str">
        <f>G5</f>
        <v>CHAPTER C8.8</v>
      </c>
      <c r="H69" s="204"/>
    </row>
    <row r="70" spans="1:8" x14ac:dyDescent="0.2">
      <c r="B70" s="318" t="str">
        <f>ContractDescription</f>
        <v>PROVISION OF ROUTINE AND SAFETY MAINTENANCE ON VARIOUS ROADS WITHIN THE APPELSBOSCH ZONE
UMSHWATHI AREA OFFICE</v>
      </c>
      <c r="C70" s="319"/>
      <c r="D70" s="319"/>
      <c r="E70" s="319"/>
      <c r="F70" s="319"/>
      <c r="G70" s="329"/>
      <c r="H70" s="110"/>
    </row>
    <row r="71" spans="1:8" x14ac:dyDescent="0.2">
      <c r="B71" s="318"/>
      <c r="C71" s="319"/>
      <c r="D71" s="319"/>
      <c r="E71" s="319"/>
      <c r="F71" s="319"/>
      <c r="G71" s="329"/>
      <c r="H71" s="110"/>
    </row>
    <row r="72" spans="1:8" x14ac:dyDescent="0.2">
      <c r="B72" s="320"/>
      <c r="C72" s="321"/>
      <c r="D72" s="321"/>
      <c r="E72" s="321"/>
      <c r="F72" s="321"/>
      <c r="G72" s="330"/>
      <c r="H72" s="110"/>
    </row>
    <row r="73" spans="1:8" x14ac:dyDescent="0.2">
      <c r="A73" s="8"/>
      <c r="B73" s="54" t="s">
        <v>0</v>
      </c>
      <c r="C73" s="10" t="s">
        <v>1</v>
      </c>
      <c r="D73" s="10" t="s">
        <v>2</v>
      </c>
      <c r="E73" s="10" t="s">
        <v>3</v>
      </c>
      <c r="F73" s="10" t="s">
        <v>4</v>
      </c>
      <c r="G73" s="10"/>
      <c r="H73" s="205"/>
    </row>
    <row r="74" spans="1:8" x14ac:dyDescent="0.2">
      <c r="A74" s="26"/>
      <c r="B74" s="62"/>
      <c r="C74" s="28" t="s">
        <v>26</v>
      </c>
      <c r="D74" s="29"/>
      <c r="E74" s="206"/>
      <c r="F74" s="29"/>
      <c r="G74" s="198"/>
      <c r="H74" s="32"/>
    </row>
    <row r="75" spans="1:8" x14ac:dyDescent="0.2">
      <c r="B75" s="55"/>
      <c r="C75" s="13"/>
      <c r="D75" s="20"/>
      <c r="E75" s="20"/>
      <c r="F75" s="15"/>
      <c r="G75" s="22"/>
      <c r="H75" s="38"/>
    </row>
    <row r="76" spans="1:8" ht="27" x14ac:dyDescent="0.2">
      <c r="B76" s="101" t="s">
        <v>40</v>
      </c>
      <c r="C76" s="128" t="s">
        <v>388</v>
      </c>
      <c r="D76" s="67" t="s">
        <v>23</v>
      </c>
      <c r="E76" s="20">
        <f>2000*0.15</f>
        <v>300</v>
      </c>
      <c r="F76" s="15"/>
      <c r="G76" s="22"/>
      <c r="H76" s="38"/>
    </row>
    <row r="77" spans="1:8" x14ac:dyDescent="0.2">
      <c r="B77" s="101"/>
      <c r="C77" s="128"/>
      <c r="D77" s="67"/>
      <c r="E77" s="20"/>
      <c r="F77" s="15"/>
      <c r="G77" s="22"/>
      <c r="H77" s="38"/>
    </row>
    <row r="78" spans="1:8" ht="14.25" x14ac:dyDescent="0.2">
      <c r="B78" s="101" t="s">
        <v>37</v>
      </c>
      <c r="C78" s="128" t="s">
        <v>389</v>
      </c>
      <c r="D78" s="67" t="s">
        <v>23</v>
      </c>
      <c r="E78" s="20">
        <f>2000*0.15</f>
        <v>300</v>
      </c>
      <c r="F78" s="15"/>
      <c r="G78" s="22"/>
      <c r="H78" s="38"/>
    </row>
    <row r="79" spans="1:8" x14ac:dyDescent="0.2">
      <c r="B79" s="221"/>
      <c r="C79" s="128"/>
      <c r="D79" s="67"/>
      <c r="E79" s="20"/>
      <c r="F79" s="15"/>
      <c r="G79" s="22"/>
      <c r="H79" s="38"/>
    </row>
    <row r="80" spans="1:8" ht="25.5" x14ac:dyDescent="0.2">
      <c r="B80" s="101" t="s">
        <v>393</v>
      </c>
      <c r="C80" s="128" t="s">
        <v>400</v>
      </c>
      <c r="D80" s="67" t="s">
        <v>51</v>
      </c>
      <c r="E80" s="20">
        <v>6700</v>
      </c>
      <c r="F80" s="15"/>
      <c r="G80" s="22"/>
      <c r="H80" s="38"/>
    </row>
    <row r="81" spans="1:8" x14ac:dyDescent="0.2">
      <c r="A81" s="116"/>
      <c r="B81" s="101"/>
      <c r="C81" s="128"/>
      <c r="D81" s="67"/>
      <c r="E81" s="20"/>
      <c r="F81" s="15"/>
      <c r="G81" s="22"/>
      <c r="H81" s="120"/>
    </row>
    <row r="82" spans="1:8" x14ac:dyDescent="0.2">
      <c r="A82" s="116"/>
      <c r="B82" s="101" t="s">
        <v>394</v>
      </c>
      <c r="C82" s="128" t="s">
        <v>395</v>
      </c>
      <c r="D82" s="67"/>
      <c r="E82" s="20"/>
      <c r="F82" s="15"/>
      <c r="G82" s="22"/>
      <c r="H82" s="120"/>
    </row>
    <row r="83" spans="1:8" x14ac:dyDescent="0.2">
      <c r="A83" s="116"/>
      <c r="B83" s="101"/>
      <c r="C83" s="128"/>
      <c r="D83" s="67"/>
      <c r="E83" s="20"/>
      <c r="F83" s="15"/>
      <c r="G83" s="22"/>
      <c r="H83" s="120"/>
    </row>
    <row r="84" spans="1:8" ht="38.25" x14ac:dyDescent="0.2">
      <c r="A84" s="116"/>
      <c r="B84" s="101" t="s">
        <v>396</v>
      </c>
      <c r="C84" s="128" t="s">
        <v>425</v>
      </c>
      <c r="D84" s="67"/>
      <c r="E84" s="20"/>
      <c r="F84" s="15"/>
      <c r="G84" s="22"/>
      <c r="H84" s="120"/>
    </row>
    <row r="85" spans="1:8" x14ac:dyDescent="0.2">
      <c r="A85" s="116"/>
      <c r="B85" s="101"/>
      <c r="C85" s="128"/>
      <c r="D85" s="67"/>
      <c r="E85" s="20"/>
      <c r="F85" s="15"/>
      <c r="G85" s="22"/>
      <c r="H85" s="120"/>
    </row>
    <row r="86" spans="1:8" ht="27" x14ac:dyDescent="0.2">
      <c r="A86" s="116"/>
      <c r="B86" s="101" t="s">
        <v>34</v>
      </c>
      <c r="C86" s="128" t="s">
        <v>386</v>
      </c>
      <c r="D86" s="67" t="s">
        <v>23</v>
      </c>
      <c r="E86" s="67">
        <f>E53</f>
        <v>300</v>
      </c>
      <c r="F86" s="15"/>
      <c r="G86" s="22"/>
      <c r="H86" s="120"/>
    </row>
    <row r="87" spans="1:8" x14ac:dyDescent="0.2">
      <c r="A87" s="116"/>
      <c r="B87" s="101"/>
      <c r="C87" s="128"/>
      <c r="D87" s="67"/>
      <c r="E87" s="67"/>
      <c r="F87" s="15"/>
      <c r="G87" s="22"/>
      <c r="H87" s="120"/>
    </row>
    <row r="88" spans="1:8" ht="27" x14ac:dyDescent="0.2">
      <c r="A88" s="116"/>
      <c r="B88" s="101" t="s">
        <v>35</v>
      </c>
      <c r="C88" s="128" t="s">
        <v>387</v>
      </c>
      <c r="D88" s="67" t="s">
        <v>23</v>
      </c>
      <c r="E88" s="67">
        <f>E55</f>
        <v>300</v>
      </c>
      <c r="F88" s="15"/>
      <c r="G88" s="22"/>
      <c r="H88" s="120"/>
    </row>
    <row r="89" spans="1:8" x14ac:dyDescent="0.2">
      <c r="A89" s="116"/>
      <c r="B89" s="101"/>
      <c r="C89" s="128"/>
      <c r="D89" s="67"/>
      <c r="E89" s="67"/>
      <c r="F89" s="15"/>
      <c r="G89" s="22"/>
      <c r="H89" s="120"/>
    </row>
    <row r="90" spans="1:8" ht="27" x14ac:dyDescent="0.2">
      <c r="A90" s="116"/>
      <c r="B90" s="101" t="s">
        <v>40</v>
      </c>
      <c r="C90" s="128" t="s">
        <v>388</v>
      </c>
      <c r="D90" s="67" t="s">
        <v>23</v>
      </c>
      <c r="E90" s="67">
        <f>E57</f>
        <v>300</v>
      </c>
      <c r="F90" s="15"/>
      <c r="G90" s="22"/>
      <c r="H90" s="120"/>
    </row>
    <row r="91" spans="1:8" x14ac:dyDescent="0.2">
      <c r="A91" s="116"/>
      <c r="B91" s="101"/>
      <c r="C91" s="128"/>
      <c r="D91" s="67"/>
      <c r="E91" s="67"/>
      <c r="F91" s="15"/>
      <c r="G91" s="22"/>
      <c r="H91" s="120"/>
    </row>
    <row r="92" spans="1:8" ht="14.25" x14ac:dyDescent="0.2">
      <c r="A92" s="116"/>
      <c r="B92" s="101" t="s">
        <v>37</v>
      </c>
      <c r="C92" s="128" t="s">
        <v>389</v>
      </c>
      <c r="D92" s="67" t="s">
        <v>23</v>
      </c>
      <c r="E92" s="67">
        <f>E59</f>
        <v>300</v>
      </c>
      <c r="F92" s="15"/>
      <c r="G92" s="22"/>
      <c r="H92" s="120"/>
    </row>
    <row r="93" spans="1:8" x14ac:dyDescent="0.2">
      <c r="A93" s="116"/>
      <c r="B93" s="101"/>
      <c r="C93" s="128"/>
      <c r="D93" s="67"/>
      <c r="E93" s="67"/>
      <c r="F93" s="15"/>
      <c r="G93" s="22"/>
      <c r="H93" s="120"/>
    </row>
    <row r="94" spans="1:8" ht="51" x14ac:dyDescent="0.2">
      <c r="A94" s="116"/>
      <c r="B94" s="101" t="s">
        <v>397</v>
      </c>
      <c r="C94" s="128" t="s">
        <v>426</v>
      </c>
      <c r="D94" s="67"/>
      <c r="E94" s="67"/>
      <c r="F94" s="15"/>
      <c r="G94" s="22"/>
      <c r="H94" s="120"/>
    </row>
    <row r="95" spans="1:8" x14ac:dyDescent="0.2">
      <c r="A95" s="116"/>
      <c r="B95" s="101"/>
      <c r="C95" s="128"/>
      <c r="D95" s="67"/>
      <c r="E95" s="67"/>
      <c r="F95" s="15"/>
      <c r="G95" s="22"/>
      <c r="H95" s="120"/>
    </row>
    <row r="96" spans="1:8" ht="27" x14ac:dyDescent="0.2">
      <c r="A96" s="116"/>
      <c r="B96" s="101" t="s">
        <v>34</v>
      </c>
      <c r="C96" s="128" t="s">
        <v>386</v>
      </c>
      <c r="D96" s="67" t="s">
        <v>7</v>
      </c>
      <c r="E96" s="67">
        <f>E43*2400/1000</f>
        <v>643.20000000000005</v>
      </c>
      <c r="F96" s="15"/>
      <c r="G96" s="22"/>
      <c r="H96" s="120"/>
    </row>
    <row r="97" spans="1:8" x14ac:dyDescent="0.2">
      <c r="A97" s="116"/>
      <c r="B97" s="101"/>
      <c r="C97" s="128"/>
      <c r="D97" s="67"/>
      <c r="E97" s="67"/>
      <c r="F97" s="15"/>
      <c r="G97" s="22"/>
      <c r="H97" s="120"/>
    </row>
    <row r="98" spans="1:8" ht="27" x14ac:dyDescent="0.2">
      <c r="A98" s="116"/>
      <c r="B98" s="101" t="s">
        <v>35</v>
      </c>
      <c r="C98" s="128" t="s">
        <v>387</v>
      </c>
      <c r="D98" s="67" t="s">
        <v>7</v>
      </c>
      <c r="E98" s="67">
        <f>E45*2400/1000</f>
        <v>643.20000000000005</v>
      </c>
      <c r="F98" s="15"/>
      <c r="G98" s="22"/>
      <c r="H98" s="120"/>
    </row>
    <row r="99" spans="1:8" x14ac:dyDescent="0.2">
      <c r="A99" s="116"/>
      <c r="B99" s="101"/>
      <c r="C99" s="128"/>
      <c r="D99" s="67"/>
      <c r="E99" s="67"/>
      <c r="F99" s="15"/>
      <c r="G99" s="22"/>
      <c r="H99" s="120"/>
    </row>
    <row r="100" spans="1:8" ht="27" x14ac:dyDescent="0.2">
      <c r="A100" s="116"/>
      <c r="B100" s="101" t="s">
        <v>40</v>
      </c>
      <c r="C100" s="128" t="s">
        <v>388</v>
      </c>
      <c r="D100" s="67" t="s">
        <v>7</v>
      </c>
      <c r="E100" s="67">
        <f>E47*2400/1000</f>
        <v>643.20000000000005</v>
      </c>
      <c r="F100" s="15"/>
      <c r="G100" s="22"/>
      <c r="H100" s="120"/>
    </row>
    <row r="101" spans="1:8" x14ac:dyDescent="0.2">
      <c r="A101" s="116"/>
      <c r="B101" s="101"/>
      <c r="C101" s="128"/>
      <c r="D101" s="67"/>
      <c r="E101" s="67"/>
      <c r="F101" s="15"/>
      <c r="G101" s="22"/>
      <c r="H101" s="120"/>
    </row>
    <row r="102" spans="1:8" ht="14.25" x14ac:dyDescent="0.2">
      <c r="A102" s="116"/>
      <c r="B102" s="101" t="s">
        <v>37</v>
      </c>
      <c r="C102" s="128" t="s">
        <v>389</v>
      </c>
      <c r="D102" s="67" t="s">
        <v>7</v>
      </c>
      <c r="E102" s="67">
        <f>E49*2400/1000</f>
        <v>643.20000000000005</v>
      </c>
      <c r="F102" s="15"/>
      <c r="G102" s="22"/>
      <c r="H102" s="120"/>
    </row>
    <row r="103" spans="1:8" x14ac:dyDescent="0.2">
      <c r="A103" s="116"/>
      <c r="B103" s="101"/>
      <c r="C103" s="128"/>
      <c r="D103" s="67"/>
      <c r="E103" s="67"/>
      <c r="F103" s="15"/>
      <c r="G103" s="22"/>
      <c r="H103" s="120"/>
    </row>
    <row r="104" spans="1:8" ht="25.5" x14ac:dyDescent="0.2">
      <c r="A104" s="116"/>
      <c r="B104" s="101" t="s">
        <v>398</v>
      </c>
      <c r="C104" s="128" t="s">
        <v>427</v>
      </c>
      <c r="D104" s="67"/>
      <c r="E104" s="67"/>
      <c r="F104" s="15"/>
      <c r="G104" s="22"/>
      <c r="H104" s="120"/>
    </row>
    <row r="105" spans="1:8" x14ac:dyDescent="0.2">
      <c r="A105" s="116"/>
      <c r="B105" s="101"/>
      <c r="C105" s="128"/>
      <c r="D105" s="67"/>
      <c r="E105" s="67"/>
      <c r="F105" s="15"/>
      <c r="G105" s="22"/>
      <c r="H105" s="120"/>
    </row>
    <row r="106" spans="1:8" ht="27" x14ac:dyDescent="0.2">
      <c r="A106" s="116"/>
      <c r="B106" s="101" t="s">
        <v>34</v>
      </c>
      <c r="C106" s="128" t="s">
        <v>386</v>
      </c>
      <c r="D106" s="67" t="s">
        <v>7</v>
      </c>
      <c r="E106" s="67">
        <f>1950/1000*E63</f>
        <v>585</v>
      </c>
      <c r="F106" s="15"/>
      <c r="G106" s="22"/>
      <c r="H106" s="120"/>
    </row>
    <row r="107" spans="1:8" x14ac:dyDescent="0.2">
      <c r="A107" s="116"/>
      <c r="B107" s="101"/>
      <c r="C107" s="128"/>
      <c r="D107" s="67"/>
      <c r="E107" s="67"/>
      <c r="F107" s="15"/>
      <c r="G107" s="22"/>
      <c r="H107" s="120"/>
    </row>
    <row r="108" spans="1:8" ht="27" x14ac:dyDescent="0.2">
      <c r="A108" s="116"/>
      <c r="B108" s="101" t="s">
        <v>35</v>
      </c>
      <c r="C108" s="128" t="s">
        <v>387</v>
      </c>
      <c r="D108" s="67" t="s">
        <v>7</v>
      </c>
      <c r="E108" s="67">
        <f>1950/1000*E64</f>
        <v>585</v>
      </c>
      <c r="F108" s="15"/>
      <c r="G108" s="22"/>
      <c r="H108" s="120"/>
    </row>
    <row r="109" spans="1:8" x14ac:dyDescent="0.2">
      <c r="A109" s="116"/>
      <c r="B109" s="101"/>
      <c r="C109" s="128"/>
      <c r="D109" s="67"/>
      <c r="E109" s="67"/>
      <c r="F109" s="15"/>
      <c r="G109" s="22"/>
      <c r="H109" s="120"/>
    </row>
    <row r="110" spans="1:8" ht="27" x14ac:dyDescent="0.2">
      <c r="B110" s="101" t="s">
        <v>40</v>
      </c>
      <c r="C110" s="128" t="s">
        <v>388</v>
      </c>
      <c r="D110" s="67" t="s">
        <v>7</v>
      </c>
      <c r="E110" s="67">
        <f>1950/1000*E76</f>
        <v>585</v>
      </c>
      <c r="F110" s="15"/>
      <c r="G110" s="22"/>
      <c r="H110" s="38"/>
    </row>
    <row r="111" spans="1:8" x14ac:dyDescent="0.2">
      <c r="B111" s="101"/>
      <c r="C111" s="128"/>
      <c r="D111" s="67"/>
      <c r="E111" s="67"/>
      <c r="F111" s="15"/>
      <c r="G111" s="22"/>
      <c r="H111" s="38"/>
    </row>
    <row r="112" spans="1:8" ht="14.25" x14ac:dyDescent="0.2">
      <c r="B112" s="101" t="s">
        <v>37</v>
      </c>
      <c r="C112" s="128" t="s">
        <v>389</v>
      </c>
      <c r="D112" s="67" t="s">
        <v>7</v>
      </c>
      <c r="E112" s="67">
        <f>1950/1000*E78</f>
        <v>585</v>
      </c>
      <c r="F112" s="15"/>
      <c r="G112" s="22"/>
      <c r="H112" s="38"/>
    </row>
    <row r="113" spans="1:8" x14ac:dyDescent="0.2">
      <c r="B113" s="117"/>
      <c r="C113" s="118"/>
      <c r="D113" s="119"/>
      <c r="E113" s="119"/>
      <c r="F113" s="15"/>
      <c r="G113" s="22"/>
      <c r="H113" s="38"/>
    </row>
    <row r="114" spans="1:8" x14ac:dyDescent="0.2">
      <c r="B114" s="43"/>
      <c r="C114" s="13"/>
      <c r="D114" s="20"/>
      <c r="E114" s="20"/>
      <c r="F114" s="37"/>
      <c r="G114" s="22"/>
      <c r="H114" s="38"/>
    </row>
    <row r="115" spans="1:8" x14ac:dyDescent="0.2">
      <c r="A115" s="26"/>
      <c r="B115" s="62" t="str">
        <f>B65</f>
        <v>C8.8</v>
      </c>
      <c r="C115" s="28" t="e">
        <f>"TOTAL CARRIED FORWARD"&amp;IF(G115=G$1," TO SUMMARY (Page C"&amp;Page_A&amp;")","")</f>
        <v>#REF!</v>
      </c>
      <c r="D115" s="29"/>
      <c r="E115" s="206"/>
      <c r="F115" s="29"/>
      <c r="G115" s="198"/>
      <c r="H115" s="32"/>
    </row>
  </sheetData>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F76:G113</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1"/>
  <sheetViews>
    <sheetView view="pageBreakPreview" zoomScaleNormal="125" zoomScaleSheetLayoutView="100" zoomScalePageLayoutView="125" workbookViewId="0">
      <selection activeCell="I37" sqref="I37"/>
    </sheetView>
  </sheetViews>
  <sheetFormatPr defaultColWidth="6.85546875" defaultRowHeight="12.75" x14ac:dyDescent="0.2"/>
  <cols>
    <col min="1" max="1" width="0.85546875" style="63" customWidth="1"/>
    <col min="2" max="2" width="11.7109375" style="66" customWidth="1"/>
    <col min="3" max="3" width="45.7109375" style="65" customWidth="1"/>
    <col min="4" max="4" width="13.7109375" style="109" customWidth="1"/>
    <col min="5" max="5" width="15.7109375" style="109" customWidth="1"/>
    <col min="6" max="6" width="15.7109375" style="63" customWidth="1"/>
    <col min="7" max="7" width="15.7109375" style="64" customWidth="1"/>
    <col min="8" max="8" width="0.85546875" style="64" customWidth="1"/>
    <col min="9" max="16384" width="6.85546875" style="63"/>
  </cols>
  <sheetData>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85"/>
      <c r="C4" s="85"/>
      <c r="D4" s="86"/>
      <c r="E4" s="86"/>
      <c r="F4" s="129"/>
      <c r="G4" s="130"/>
    </row>
    <row r="5" spans="2:8" x14ac:dyDescent="0.2">
      <c r="B5" s="325" t="s">
        <v>8</v>
      </c>
      <c r="C5" s="326"/>
      <c r="D5" s="326"/>
      <c r="E5" s="326"/>
      <c r="F5" s="326"/>
      <c r="G5" s="328" t="str">
        <f>"CHAPTER "&amp;B11</f>
        <v>CHAPTER C9.1</v>
      </c>
      <c r="H5" s="204"/>
    </row>
    <row r="6" spans="2:8" ht="7.5" customHeight="1" x14ac:dyDescent="0.2">
      <c r="B6" s="318" t="str">
        <f>ContractDescription</f>
        <v>PROVISION OF ROUTINE AND SAFETY MAINTENANCE ON VARIOUS ROADS WITHIN THE APPELSBOSCH ZONE
UMSHWATHI AREA OFFICE</v>
      </c>
      <c r="C6" s="332"/>
      <c r="D6" s="332"/>
      <c r="E6" s="332"/>
      <c r="F6" s="332"/>
      <c r="G6" s="329"/>
      <c r="H6" s="110"/>
    </row>
    <row r="7" spans="2:8" ht="12.75" customHeight="1" x14ac:dyDescent="0.2">
      <c r="B7" s="318"/>
      <c r="C7" s="332"/>
      <c r="D7" s="332"/>
      <c r="E7" s="332"/>
      <c r="F7" s="332"/>
      <c r="G7" s="329"/>
      <c r="H7" s="110"/>
    </row>
    <row r="8" spans="2:8" ht="7.5" customHeight="1" x14ac:dyDescent="0.2">
      <c r="B8" s="320"/>
      <c r="C8" s="321"/>
      <c r="D8" s="321"/>
      <c r="E8" s="321"/>
      <c r="F8" s="321"/>
      <c r="G8" s="330"/>
      <c r="H8" s="110"/>
    </row>
    <row r="9" spans="2:8" s="8" customFormat="1" ht="24.95" customHeight="1" x14ac:dyDescent="0.2">
      <c r="B9" s="9" t="s">
        <v>0</v>
      </c>
      <c r="C9" s="10" t="s">
        <v>1</v>
      </c>
      <c r="D9" s="10" t="s">
        <v>2</v>
      </c>
      <c r="E9" s="10" t="s">
        <v>3</v>
      </c>
      <c r="F9" s="10" t="s">
        <v>4</v>
      </c>
      <c r="G9" s="10" t="s">
        <v>5</v>
      </c>
      <c r="H9" s="205"/>
    </row>
    <row r="10" spans="2:8" x14ac:dyDescent="0.2">
      <c r="B10" s="131"/>
      <c r="C10" s="128"/>
      <c r="D10" s="73"/>
      <c r="E10" s="73"/>
      <c r="F10" s="74"/>
      <c r="G10" s="16"/>
      <c r="H10" s="17"/>
    </row>
    <row r="11" spans="2:8" x14ac:dyDescent="0.2">
      <c r="B11" s="53" t="s">
        <v>412</v>
      </c>
      <c r="C11" s="19" t="s">
        <v>413</v>
      </c>
      <c r="D11" s="67"/>
      <c r="E11" s="67"/>
      <c r="F11" s="72"/>
      <c r="G11" s="22"/>
      <c r="H11" s="38"/>
    </row>
    <row r="12" spans="2:8" x14ac:dyDescent="0.2">
      <c r="B12" s="101"/>
      <c r="C12" s="128"/>
      <c r="D12" s="67"/>
      <c r="E12" s="67"/>
      <c r="F12" s="72"/>
      <c r="G12" s="22"/>
      <c r="H12" s="38"/>
    </row>
    <row r="13" spans="2:8" x14ac:dyDescent="0.2">
      <c r="B13" s="53" t="s">
        <v>414</v>
      </c>
      <c r="C13" s="19" t="s">
        <v>415</v>
      </c>
      <c r="D13" s="67"/>
      <c r="E13" s="67"/>
      <c r="F13" s="72"/>
      <c r="G13" s="22"/>
      <c r="H13" s="38"/>
    </row>
    <row r="14" spans="2:8" x14ac:dyDescent="0.2">
      <c r="B14" s="101"/>
      <c r="C14" s="128"/>
      <c r="D14" s="67"/>
      <c r="E14" s="67"/>
      <c r="F14" s="72"/>
      <c r="G14" s="22"/>
      <c r="H14" s="38"/>
    </row>
    <row r="15" spans="2:8" x14ac:dyDescent="0.2">
      <c r="B15" s="101" t="s">
        <v>416</v>
      </c>
      <c r="C15" s="128" t="s">
        <v>417</v>
      </c>
      <c r="D15" s="67"/>
      <c r="E15" s="21"/>
      <c r="F15" s="15"/>
      <c r="G15" s="22"/>
      <c r="H15" s="38"/>
    </row>
    <row r="16" spans="2:8" x14ac:dyDescent="0.2">
      <c r="B16" s="101"/>
      <c r="C16" s="128"/>
      <c r="D16" s="67"/>
      <c r="E16" s="21"/>
      <c r="F16" s="15"/>
      <c r="G16" s="22"/>
      <c r="H16" s="38"/>
    </row>
    <row r="17" spans="2:8" ht="25.5" x14ac:dyDescent="0.2">
      <c r="B17" s="101" t="s">
        <v>418</v>
      </c>
      <c r="C17" s="128" t="s">
        <v>419</v>
      </c>
      <c r="D17" s="67" t="s">
        <v>145</v>
      </c>
      <c r="E17" s="67">
        <f>0.55*(C8.8!E43+C8.8!E45+C8.8!E47+C8.8!E49)/0.04*0.5</f>
        <v>7370</v>
      </c>
      <c r="F17" s="15"/>
      <c r="G17" s="22"/>
      <c r="H17" s="38"/>
    </row>
    <row r="18" spans="2:8" x14ac:dyDescent="0.2">
      <c r="B18" s="101"/>
      <c r="C18" s="128"/>
      <c r="D18" s="67"/>
      <c r="E18" s="67"/>
      <c r="F18" s="15"/>
      <c r="G18" s="22"/>
      <c r="H18" s="38"/>
    </row>
    <row r="19" spans="2:8" ht="25.5" x14ac:dyDescent="0.2">
      <c r="B19" s="101" t="s">
        <v>420</v>
      </c>
      <c r="C19" s="128" t="s">
        <v>421</v>
      </c>
      <c r="D19" s="67" t="s">
        <v>145</v>
      </c>
      <c r="E19" s="67">
        <f>E17</f>
        <v>7370</v>
      </c>
      <c r="F19" s="15"/>
      <c r="G19" s="22"/>
      <c r="H19" s="38"/>
    </row>
    <row r="20" spans="2:8" x14ac:dyDescent="0.2">
      <c r="B20" s="101"/>
      <c r="C20" s="128"/>
      <c r="D20" s="67"/>
      <c r="E20" s="67"/>
      <c r="F20" s="37"/>
      <c r="G20" s="22"/>
      <c r="H20" s="38"/>
    </row>
    <row r="21" spans="2:8" s="26" customFormat="1" ht="22.5" customHeight="1" x14ac:dyDescent="0.2">
      <c r="B21" s="27"/>
      <c r="C21" s="28" t="e">
        <f>"TOTAL CARRIED FORWARD"&amp;IF(G21=G$1," TO SUMMARY (Page C"&amp;Page_A&amp;")","")</f>
        <v>#REF!</v>
      </c>
      <c r="D21" s="29"/>
      <c r="E21" s="206"/>
      <c r="F21" s="29"/>
      <c r="G21" s="198"/>
      <c r="H21"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B050"/>
  </sheetPr>
  <dimension ref="B1:H54"/>
  <sheetViews>
    <sheetView view="pageBreakPreview" zoomScaleNormal="125" zoomScaleSheetLayoutView="100" zoomScalePageLayoutView="125" workbookViewId="0">
      <pane xSplit="4" ySplit="2" topLeftCell="E27" activePane="bottomRight" state="frozen"/>
      <selection activeCell="G73" sqref="G73"/>
      <selection pane="topRight" activeCell="G73" sqref="G73"/>
      <selection pane="bottomLeft" activeCell="G73" sqref="G73"/>
      <selection pane="bottomRight" activeCell="F42" sqref="F42"/>
    </sheetView>
  </sheetViews>
  <sheetFormatPr defaultColWidth="8.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8.85546875" style="1"/>
  </cols>
  <sheetData>
    <row r="1" spans="2:8" x14ac:dyDescent="0.2">
      <c r="G1" s="132"/>
    </row>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3"/>
    </row>
    <row r="5" spans="2:8" ht="12.75" customHeight="1" x14ac:dyDescent="0.2">
      <c r="B5" s="325" t="s">
        <v>8</v>
      </c>
      <c r="C5" s="326"/>
      <c r="D5" s="326"/>
      <c r="E5" s="326"/>
      <c r="F5" s="326"/>
      <c r="G5" s="337" t="str">
        <f>"CHAPTER "&amp;B11</f>
        <v>CHAPTER C11.5</v>
      </c>
      <c r="H5" s="106"/>
    </row>
    <row r="6" spans="2:8" ht="7.5" customHeight="1" x14ac:dyDescent="0.2">
      <c r="B6" s="318" t="str">
        <f>ContractDescription</f>
        <v>PROVISION OF ROUTINE AND SAFETY MAINTENANCE ON VARIOUS ROADS WITHIN THE APPELSBOSCH ZONE
UMSHWATHI AREA OFFICE</v>
      </c>
      <c r="C6" s="319"/>
      <c r="D6" s="319"/>
      <c r="E6" s="319"/>
      <c r="F6" s="319"/>
      <c r="G6" s="338"/>
      <c r="H6" s="110"/>
    </row>
    <row r="7" spans="2:8" ht="12.75" customHeight="1" x14ac:dyDescent="0.2">
      <c r="B7" s="318"/>
      <c r="C7" s="319"/>
      <c r="D7" s="319"/>
      <c r="E7" s="319"/>
      <c r="F7" s="319"/>
      <c r="G7" s="338"/>
      <c r="H7" s="110"/>
    </row>
    <row r="8" spans="2:8" s="8" customFormat="1" ht="7.5" customHeight="1" x14ac:dyDescent="0.2">
      <c r="B8" s="320"/>
      <c r="C8" s="321"/>
      <c r="D8" s="321"/>
      <c r="E8" s="321"/>
      <c r="F8" s="321"/>
      <c r="G8" s="339"/>
      <c r="H8" s="108"/>
    </row>
    <row r="9" spans="2:8" s="8" customFormat="1" ht="24.95" customHeight="1" x14ac:dyDescent="0.2">
      <c r="B9" s="9" t="s">
        <v>0</v>
      </c>
      <c r="C9" s="10" t="s">
        <v>1</v>
      </c>
      <c r="D9" s="10" t="s">
        <v>2</v>
      </c>
      <c r="E9" s="10" t="s">
        <v>3</v>
      </c>
      <c r="F9" s="10" t="s">
        <v>4</v>
      </c>
      <c r="G9" s="10" t="s">
        <v>5</v>
      </c>
      <c r="H9" s="108"/>
    </row>
    <row r="10" spans="2:8" x14ac:dyDescent="0.2">
      <c r="B10" s="12"/>
      <c r="C10" s="13"/>
      <c r="D10" s="14"/>
      <c r="E10" s="14"/>
      <c r="F10" s="15"/>
      <c r="G10" s="22"/>
      <c r="H10" s="17"/>
    </row>
    <row r="11" spans="2:8" x14ac:dyDescent="0.2">
      <c r="B11" s="53" t="s">
        <v>234</v>
      </c>
      <c r="C11" s="19" t="s">
        <v>235</v>
      </c>
      <c r="D11" s="14"/>
      <c r="E11" s="14"/>
      <c r="F11" s="15"/>
      <c r="G11" s="22"/>
      <c r="H11" s="17"/>
    </row>
    <row r="12" spans="2:8" x14ac:dyDescent="0.2">
      <c r="B12" s="43"/>
      <c r="C12" s="13"/>
      <c r="D12" s="14"/>
      <c r="E12" s="14"/>
      <c r="F12" s="15"/>
      <c r="G12" s="22"/>
      <c r="H12" s="17"/>
    </row>
    <row r="13" spans="2:8" ht="38.25" x14ac:dyDescent="0.2">
      <c r="B13" s="43" t="s">
        <v>211</v>
      </c>
      <c r="C13" s="13" t="s">
        <v>210</v>
      </c>
      <c r="D13" s="14"/>
      <c r="E13" s="14"/>
      <c r="F13" s="15"/>
      <c r="G13" s="22"/>
      <c r="H13" s="17"/>
    </row>
    <row r="14" spans="2:8" x14ac:dyDescent="0.2">
      <c r="B14" s="43"/>
      <c r="C14" s="13"/>
      <c r="D14" s="14"/>
      <c r="E14" s="14"/>
      <c r="F14" s="15"/>
      <c r="G14" s="22"/>
      <c r="H14" s="17"/>
    </row>
    <row r="15" spans="2:8" ht="38.25" x14ac:dyDescent="0.2">
      <c r="B15" s="43" t="s">
        <v>209</v>
      </c>
      <c r="C15" s="13" t="s">
        <v>306</v>
      </c>
      <c r="D15" s="14" t="s">
        <v>22</v>
      </c>
      <c r="E15" s="14">
        <v>3</v>
      </c>
      <c r="F15" s="15"/>
      <c r="G15" s="22"/>
      <c r="H15" s="17"/>
    </row>
    <row r="16" spans="2:8" x14ac:dyDescent="0.2">
      <c r="B16" s="47"/>
      <c r="C16" s="13"/>
      <c r="D16" s="14"/>
      <c r="E16" s="14"/>
      <c r="F16" s="15"/>
      <c r="G16" s="22"/>
      <c r="H16" s="17"/>
    </row>
    <row r="17" spans="2:8" ht="25.5" x14ac:dyDescent="0.2">
      <c r="B17" s="43" t="s">
        <v>208</v>
      </c>
      <c r="C17" s="13" t="s">
        <v>307</v>
      </c>
      <c r="D17" s="20" t="s">
        <v>22</v>
      </c>
      <c r="E17" s="215">
        <v>0.5</v>
      </c>
      <c r="F17" s="15"/>
      <c r="G17" s="22"/>
      <c r="H17" s="46"/>
    </row>
    <row r="18" spans="2:8" x14ac:dyDescent="0.2">
      <c r="B18" s="47"/>
      <c r="C18" s="13"/>
      <c r="D18" s="14"/>
      <c r="E18" s="23"/>
      <c r="F18" s="15"/>
      <c r="G18" s="22"/>
      <c r="H18" s="17"/>
    </row>
    <row r="19" spans="2:8" x14ac:dyDescent="0.2">
      <c r="B19" s="47"/>
      <c r="C19" s="13"/>
      <c r="D19" s="14"/>
      <c r="E19" s="23"/>
      <c r="F19" s="15"/>
      <c r="G19" s="22"/>
      <c r="H19" s="50"/>
    </row>
    <row r="20" spans="2:8" x14ac:dyDescent="0.2">
      <c r="B20" s="43" t="s">
        <v>207</v>
      </c>
      <c r="C20" s="25" t="s">
        <v>308</v>
      </c>
      <c r="D20" s="20" t="s">
        <v>33</v>
      </c>
      <c r="E20" s="23">
        <v>50</v>
      </c>
      <c r="F20" s="15"/>
      <c r="G20" s="22"/>
      <c r="H20" s="17"/>
    </row>
    <row r="21" spans="2:8" x14ac:dyDescent="0.2">
      <c r="B21" s="43"/>
      <c r="C21" s="25"/>
      <c r="D21" s="20"/>
      <c r="E21" s="23"/>
      <c r="F21" s="15"/>
      <c r="G21" s="22"/>
      <c r="H21" s="17"/>
    </row>
    <row r="22" spans="2:8" ht="25.5" x14ac:dyDescent="0.2">
      <c r="B22" s="43" t="s">
        <v>206</v>
      </c>
      <c r="C22" s="25" t="s">
        <v>309</v>
      </c>
      <c r="D22" s="20" t="s">
        <v>33</v>
      </c>
      <c r="E22" s="23">
        <v>200</v>
      </c>
      <c r="F22" s="15"/>
      <c r="G22" s="22"/>
      <c r="H22" s="17"/>
    </row>
    <row r="23" spans="2:8" x14ac:dyDescent="0.2">
      <c r="B23" s="47"/>
      <c r="C23" s="13"/>
      <c r="D23" s="14"/>
      <c r="E23" s="23"/>
      <c r="F23" s="15"/>
      <c r="G23" s="22"/>
      <c r="H23" s="17"/>
    </row>
    <row r="24" spans="2:8" x14ac:dyDescent="0.2">
      <c r="B24" s="43" t="s">
        <v>205</v>
      </c>
      <c r="C24" s="13" t="s">
        <v>204</v>
      </c>
      <c r="D24" s="20"/>
      <c r="E24" s="23"/>
      <c r="F24" s="15"/>
      <c r="G24" s="22"/>
      <c r="H24" s="46"/>
    </row>
    <row r="25" spans="2:8" x14ac:dyDescent="0.2">
      <c r="B25" s="47"/>
      <c r="C25" s="13"/>
      <c r="D25" s="14"/>
      <c r="E25" s="23"/>
      <c r="F25" s="15"/>
      <c r="G25" s="22"/>
      <c r="H25" s="17"/>
    </row>
    <row r="26" spans="2:8" x14ac:dyDescent="0.2">
      <c r="B26" s="43" t="s">
        <v>34</v>
      </c>
      <c r="C26" s="13" t="s">
        <v>312</v>
      </c>
      <c r="D26" s="20"/>
      <c r="E26" s="23"/>
      <c r="F26" s="15"/>
      <c r="G26" s="22"/>
      <c r="H26" s="17"/>
    </row>
    <row r="27" spans="2:8" x14ac:dyDescent="0.2">
      <c r="B27" s="47"/>
      <c r="C27" s="13"/>
      <c r="D27" s="14"/>
      <c r="E27" s="23"/>
      <c r="F27" s="15"/>
      <c r="G27" s="22"/>
      <c r="H27" s="17"/>
    </row>
    <row r="28" spans="2:8" ht="25.5" x14ac:dyDescent="0.2">
      <c r="B28" s="43" t="s">
        <v>115</v>
      </c>
      <c r="C28" s="13" t="s">
        <v>310</v>
      </c>
      <c r="D28" s="20" t="s">
        <v>33</v>
      </c>
      <c r="E28" s="23">
        <v>6</v>
      </c>
      <c r="F28" s="15"/>
      <c r="G28" s="22"/>
      <c r="H28" s="17"/>
    </row>
    <row r="29" spans="2:8" x14ac:dyDescent="0.2">
      <c r="B29" s="47"/>
      <c r="C29" s="13"/>
      <c r="D29" s="14"/>
      <c r="E29" s="23"/>
      <c r="F29" s="15"/>
      <c r="G29" s="22"/>
      <c r="H29" s="17"/>
    </row>
    <row r="30" spans="2:8" x14ac:dyDescent="0.2">
      <c r="B30" s="43" t="s">
        <v>40</v>
      </c>
      <c r="C30" s="13" t="s">
        <v>203</v>
      </c>
      <c r="D30" s="20"/>
      <c r="E30" s="14"/>
      <c r="F30" s="15"/>
      <c r="G30" s="22"/>
      <c r="H30" s="17"/>
    </row>
    <row r="31" spans="2:8" x14ac:dyDescent="0.2">
      <c r="B31" s="47"/>
      <c r="C31" s="13"/>
      <c r="D31" s="14"/>
      <c r="E31" s="14"/>
      <c r="F31" s="15"/>
      <c r="G31" s="22"/>
      <c r="H31" s="17"/>
    </row>
    <row r="32" spans="2:8" ht="25.5" x14ac:dyDescent="0.2">
      <c r="B32" s="43" t="s">
        <v>115</v>
      </c>
      <c r="C32" s="13" t="s">
        <v>311</v>
      </c>
      <c r="D32" s="20" t="s">
        <v>33</v>
      </c>
      <c r="E32" s="49">
        <v>4</v>
      </c>
      <c r="F32" s="15"/>
      <c r="G32" s="22"/>
      <c r="H32" s="50"/>
    </row>
    <row r="33" spans="2:7" x14ac:dyDescent="0.2">
      <c r="B33" s="77"/>
      <c r="C33" s="13"/>
      <c r="D33" s="20"/>
      <c r="E33" s="21"/>
      <c r="F33" s="15"/>
      <c r="G33" s="22"/>
    </row>
    <row r="34" spans="2:7" x14ac:dyDescent="0.2">
      <c r="B34" s="43" t="s">
        <v>202</v>
      </c>
      <c r="C34" s="13" t="s">
        <v>201</v>
      </c>
      <c r="D34" s="20"/>
      <c r="E34" s="21"/>
      <c r="F34" s="15"/>
      <c r="G34" s="22"/>
    </row>
    <row r="35" spans="2:7" x14ac:dyDescent="0.2">
      <c r="B35" s="47"/>
      <c r="C35" s="13"/>
      <c r="D35" s="14"/>
      <c r="E35" s="21"/>
      <c r="F35" s="15"/>
      <c r="G35" s="22"/>
    </row>
    <row r="36" spans="2:7" x14ac:dyDescent="0.2">
      <c r="B36" s="43" t="s">
        <v>200</v>
      </c>
      <c r="C36" s="13" t="s">
        <v>199</v>
      </c>
      <c r="D36" s="20"/>
      <c r="E36" s="21"/>
      <c r="F36" s="15"/>
      <c r="G36" s="22"/>
    </row>
    <row r="37" spans="2:7" x14ac:dyDescent="0.2">
      <c r="B37" s="47"/>
      <c r="C37" s="13"/>
      <c r="D37" s="14"/>
      <c r="E37" s="21"/>
      <c r="F37" s="15"/>
      <c r="G37" s="22"/>
    </row>
    <row r="38" spans="2:7" x14ac:dyDescent="0.2">
      <c r="B38" s="43" t="s">
        <v>34</v>
      </c>
      <c r="C38" s="25" t="s">
        <v>198</v>
      </c>
      <c r="D38" s="20" t="s">
        <v>22</v>
      </c>
      <c r="E38" s="21">
        <v>1</v>
      </c>
      <c r="F38" s="15"/>
      <c r="G38" s="22"/>
    </row>
    <row r="39" spans="2:7" x14ac:dyDescent="0.2">
      <c r="B39" s="77"/>
      <c r="C39" s="13"/>
      <c r="D39" s="20"/>
      <c r="E39" s="21"/>
      <c r="F39" s="15"/>
      <c r="G39" s="22"/>
    </row>
    <row r="40" spans="2:7" x14ac:dyDescent="0.2">
      <c r="B40" s="43" t="s">
        <v>197</v>
      </c>
      <c r="C40" s="25" t="s">
        <v>313</v>
      </c>
      <c r="D40" s="20" t="s">
        <v>22</v>
      </c>
      <c r="E40" s="21">
        <v>2</v>
      </c>
      <c r="F40" s="15"/>
      <c r="G40" s="22"/>
    </row>
    <row r="41" spans="2:7" x14ac:dyDescent="0.2">
      <c r="B41" s="77"/>
      <c r="C41" s="13"/>
      <c r="D41" s="20"/>
      <c r="E41" s="21"/>
      <c r="F41" s="15"/>
      <c r="G41" s="22"/>
    </row>
    <row r="42" spans="2:7" x14ac:dyDescent="0.2">
      <c r="B42" s="77"/>
      <c r="C42" s="13"/>
      <c r="D42" s="20"/>
      <c r="E42" s="21"/>
      <c r="F42" s="15"/>
      <c r="G42" s="22"/>
    </row>
    <row r="43" spans="2:7" x14ac:dyDescent="0.2">
      <c r="B43" s="77"/>
      <c r="C43" s="13"/>
      <c r="D43" s="20"/>
      <c r="E43" s="21"/>
      <c r="F43" s="15"/>
      <c r="G43" s="22"/>
    </row>
    <row r="44" spans="2:7" x14ac:dyDescent="0.2">
      <c r="B44" s="77"/>
      <c r="C44" s="13"/>
      <c r="D44" s="20"/>
      <c r="E44" s="21"/>
      <c r="F44" s="15"/>
      <c r="G44" s="22"/>
    </row>
    <row r="45" spans="2:7" x14ac:dyDescent="0.2">
      <c r="B45" s="77"/>
      <c r="C45" s="13"/>
      <c r="D45" s="20"/>
      <c r="E45" s="21"/>
      <c r="F45" s="15"/>
      <c r="G45" s="22"/>
    </row>
    <row r="46" spans="2:7" x14ac:dyDescent="0.2">
      <c r="B46" s="77"/>
      <c r="C46" s="13"/>
      <c r="D46" s="20"/>
      <c r="E46" s="21"/>
      <c r="F46" s="15"/>
      <c r="G46" s="22"/>
    </row>
    <row r="47" spans="2:7" x14ac:dyDescent="0.2">
      <c r="B47" s="77"/>
      <c r="C47" s="13"/>
      <c r="D47" s="20"/>
      <c r="E47" s="21"/>
      <c r="F47" s="15"/>
      <c r="G47" s="22"/>
    </row>
    <row r="48" spans="2:7" x14ac:dyDescent="0.2">
      <c r="B48" s="77"/>
      <c r="C48" s="13"/>
      <c r="D48" s="20"/>
      <c r="E48" s="21"/>
      <c r="F48" s="15"/>
      <c r="G48" s="22"/>
    </row>
    <row r="49" spans="2:8" x14ac:dyDescent="0.2">
      <c r="B49" s="77"/>
      <c r="C49" s="13"/>
      <c r="D49" s="20"/>
      <c r="E49" s="21"/>
      <c r="F49" s="15"/>
      <c r="G49" s="22"/>
    </row>
    <row r="50" spans="2:8" x14ac:dyDescent="0.2">
      <c r="B50" s="77"/>
      <c r="C50" s="13"/>
      <c r="D50" s="20"/>
      <c r="E50" s="21"/>
      <c r="F50" s="15"/>
      <c r="G50" s="22"/>
    </row>
    <row r="51" spans="2:8" x14ac:dyDescent="0.2">
      <c r="B51" s="77"/>
      <c r="C51" s="13"/>
      <c r="D51" s="20"/>
      <c r="E51" s="21"/>
      <c r="F51" s="15"/>
      <c r="G51" s="22"/>
    </row>
    <row r="52" spans="2:8" x14ac:dyDescent="0.2">
      <c r="B52" s="77"/>
      <c r="C52" s="13"/>
      <c r="D52" s="20"/>
      <c r="E52" s="21"/>
      <c r="F52" s="15"/>
      <c r="G52" s="22"/>
    </row>
    <row r="53" spans="2:8" x14ac:dyDescent="0.2">
      <c r="B53" s="47"/>
      <c r="C53" s="13"/>
      <c r="D53" s="14"/>
      <c r="E53" s="23"/>
      <c r="F53" s="15"/>
      <c r="G53" s="22"/>
    </row>
    <row r="54" spans="2:8" s="26" customFormat="1" ht="19.5" customHeight="1" x14ac:dyDescent="0.2">
      <c r="B54" s="99" t="str">
        <f>$B$11</f>
        <v>C11.5</v>
      </c>
      <c r="C54" s="28" t="e">
        <f>"TOTAL CARRIED FORWARD"&amp;IF(G54=G$1," TO SUMMARY (Page C"&amp;Page_A&amp;")","")</f>
        <v>#REF!</v>
      </c>
      <c r="D54" s="29"/>
      <c r="E54" s="107"/>
      <c r="F54" s="29"/>
      <c r="G54" s="198"/>
      <c r="H54" s="32"/>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3C6521B-7942-4C20-84D4-2D976B53B663}">
            <xm:f>AND(Information!$C$8=FALSE,$D52&lt;&gt;"P C Sum",$D52&lt;&gt;"PC Sum",$D52&lt;&gt;"P Sum",$D52&lt;&gt;"Prov Sum")</xm:f>
            <x14:dxf>
              <font>
                <strike val="0"/>
                <color theme="0"/>
              </font>
              <numFmt numFmtId="4" formatCode="#,##0.00"/>
            </x14:dxf>
          </x14:cfRule>
          <xm:sqref>F52:G53</xm:sqref>
        </x14:conditionalFormatting>
        <x14:conditionalFormatting xmlns:xm="http://schemas.microsoft.com/office/excel/2006/main">
          <x14:cfRule type="expression" priority="2" id="{EE2F0DBA-DFCB-49AB-AE29-0681A87859A6}">
            <xm:f>AND(Information!$C$8=FALSE,$D54&lt;&gt;"P C Sum",$D54&lt;&gt;"PC Sum",$D54&lt;&gt;"P Sum",$D54&lt;&gt;"Prov Sum")</xm:f>
            <x14:dxf>
              <font>
                <strike val="0"/>
                <color theme="0"/>
              </font>
              <numFmt numFmtId="4" formatCode="#,##0.00"/>
            </x14:dxf>
          </x14:cfRule>
          <xm:sqref>G54</xm:sqref>
        </x14:conditionalFormatting>
        <x14:conditionalFormatting xmlns:xm="http://schemas.microsoft.com/office/excel/2006/main">
          <x14:cfRule type="expression" priority="1" id="{4165AA8B-D03C-4ABC-83F8-B596B0ACF75C}">
            <xm:f>AND(Information!$C$8=FALSE,$D10&lt;&gt;"P C Sum",$D10&lt;&gt;"PC Sum",$D10&lt;&gt;"P Sum",$D10&lt;&gt;"Prov Sum")</xm:f>
            <x14:dxf>
              <font>
                <strike val="0"/>
                <color theme="0"/>
              </font>
              <numFmt numFmtId="4" formatCode="#,##0.00"/>
            </x14:dxf>
          </x14:cfRule>
          <xm:sqref>F10:G51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3"/>
  <sheetViews>
    <sheetView view="pageBreakPreview" zoomScaleNormal="125" zoomScaleSheetLayoutView="100" zoomScalePageLayoutView="125" workbookViewId="0">
      <selection activeCell="M33" sqref="M33"/>
    </sheetView>
  </sheetViews>
  <sheetFormatPr defaultColWidth="8.85546875" defaultRowHeight="12.75" x14ac:dyDescent="0.2"/>
  <cols>
    <col min="1" max="1" width="0.85546875" style="63" customWidth="1"/>
    <col min="2" max="2" width="11.5703125" style="66" customWidth="1"/>
    <col min="3" max="3" width="45.5703125" style="65" customWidth="1"/>
    <col min="4" max="4" width="13.5703125" style="109" customWidth="1"/>
    <col min="5" max="5" width="15.5703125" style="109" customWidth="1"/>
    <col min="6" max="6" width="15.5703125" style="63" customWidth="1"/>
    <col min="7" max="7" width="15.5703125" style="64" customWidth="1"/>
    <col min="8" max="8" width="0.85546875" style="64" customWidth="1"/>
    <col min="9" max="16384" width="8.85546875" style="63"/>
  </cols>
  <sheetData>
    <row r="1" spans="2:8" x14ac:dyDescent="0.2">
      <c r="G1" s="247"/>
    </row>
    <row r="2" spans="2:8" x14ac:dyDescent="0.2">
      <c r="B2" s="2" t="str">
        <f>Client1</f>
        <v>Province of KwaZulu-Natal</v>
      </c>
      <c r="E2" s="331" t="str">
        <f>"Contract No. "&amp;ContractNo</f>
        <v>Contract No. ZNB01224/00000/00/PMC/INF/21/T</v>
      </c>
      <c r="F2" s="331"/>
      <c r="G2" s="331"/>
    </row>
    <row r="3" spans="2:8" x14ac:dyDescent="0.2">
      <c r="B3" s="88" t="str">
        <f>Client2</f>
        <v>Department of Transport</v>
      </c>
    </row>
    <row r="4" spans="2:8" x14ac:dyDescent="0.2">
      <c r="B4" s="65"/>
    </row>
    <row r="5" spans="2:8" ht="12.75" customHeight="1" x14ac:dyDescent="0.2">
      <c r="B5" s="325" t="s">
        <v>212</v>
      </c>
      <c r="C5" s="326"/>
      <c r="D5" s="326"/>
      <c r="E5" s="326"/>
      <c r="F5" s="326"/>
      <c r="G5" s="337" t="str">
        <f>"CHAPTER "&amp;B11</f>
        <v>CHAPTER C11.9</v>
      </c>
      <c r="H5" s="241"/>
    </row>
    <row r="6" spans="2:8" ht="7.5" customHeight="1" x14ac:dyDescent="0.2">
      <c r="B6" s="318" t="str">
        <f>ContractDescription</f>
        <v>PROVISION OF ROUTINE AND SAFETY MAINTENANCE ON VARIOUS ROADS WITHIN THE APPELSBOSCH ZONE
UMSHWATHI AREA OFFICE</v>
      </c>
      <c r="C6" s="332"/>
      <c r="D6" s="332"/>
      <c r="E6" s="332"/>
      <c r="F6" s="332"/>
      <c r="G6" s="338"/>
      <c r="H6" s="110"/>
    </row>
    <row r="7" spans="2:8" ht="12.75" customHeight="1" x14ac:dyDescent="0.2">
      <c r="B7" s="318"/>
      <c r="C7" s="332"/>
      <c r="D7" s="332"/>
      <c r="E7" s="332"/>
      <c r="F7" s="332"/>
      <c r="G7" s="338"/>
      <c r="H7" s="110"/>
    </row>
    <row r="8" spans="2:8" s="8" customFormat="1" ht="7.5" customHeight="1" x14ac:dyDescent="0.2">
      <c r="B8" s="320"/>
      <c r="C8" s="321"/>
      <c r="D8" s="321"/>
      <c r="E8" s="321"/>
      <c r="F8" s="321"/>
      <c r="G8" s="339"/>
      <c r="H8" s="243"/>
    </row>
    <row r="9" spans="2:8" s="8" customFormat="1" ht="24.95" customHeight="1" x14ac:dyDescent="0.2">
      <c r="B9" s="9" t="s">
        <v>0</v>
      </c>
      <c r="C9" s="10" t="s">
        <v>1</v>
      </c>
      <c r="D9" s="10" t="s">
        <v>2</v>
      </c>
      <c r="E9" s="10" t="s">
        <v>3</v>
      </c>
      <c r="F9" s="10" t="s">
        <v>4</v>
      </c>
      <c r="G9" s="10" t="s">
        <v>5</v>
      </c>
      <c r="H9" s="243"/>
    </row>
    <row r="10" spans="2:8" x14ac:dyDescent="0.2">
      <c r="B10" s="131"/>
      <c r="C10" s="128"/>
      <c r="D10" s="73"/>
      <c r="E10" s="73"/>
      <c r="F10" s="74"/>
      <c r="G10" s="22"/>
      <c r="H10" s="17"/>
    </row>
    <row r="11" spans="2:8" ht="25.5" x14ac:dyDescent="0.2">
      <c r="B11" s="53" t="s">
        <v>218</v>
      </c>
      <c r="C11" s="19" t="s">
        <v>217</v>
      </c>
      <c r="D11" s="73"/>
      <c r="E11" s="73"/>
      <c r="F11" s="15"/>
      <c r="G11" s="22"/>
      <c r="H11" s="17"/>
    </row>
    <row r="12" spans="2:8" x14ac:dyDescent="0.2">
      <c r="B12" s="101"/>
      <c r="C12" s="128"/>
      <c r="D12" s="73"/>
      <c r="E12" s="73"/>
      <c r="F12" s="15"/>
      <c r="G12" s="22"/>
      <c r="H12" s="17"/>
    </row>
    <row r="13" spans="2:8" x14ac:dyDescent="0.2">
      <c r="B13" s="217" t="s">
        <v>216</v>
      </c>
      <c r="C13" s="128" t="s">
        <v>215</v>
      </c>
      <c r="D13" s="73"/>
      <c r="E13" s="73"/>
      <c r="F13" s="15"/>
      <c r="G13" s="22"/>
      <c r="H13" s="17"/>
    </row>
    <row r="14" spans="2:8" x14ac:dyDescent="0.2">
      <c r="B14" s="217"/>
      <c r="C14" s="128"/>
      <c r="D14" s="73"/>
      <c r="E14" s="23"/>
      <c r="F14" s="15"/>
      <c r="G14" s="22"/>
      <c r="H14" s="17"/>
    </row>
    <row r="15" spans="2:8" x14ac:dyDescent="0.2">
      <c r="B15" s="101" t="s">
        <v>214</v>
      </c>
      <c r="C15" s="128" t="s">
        <v>213</v>
      </c>
      <c r="D15" s="67" t="s">
        <v>22</v>
      </c>
      <c r="E15" s="127">
        <v>10</v>
      </c>
      <c r="F15" s="15"/>
      <c r="G15" s="22"/>
      <c r="H15" s="17"/>
    </row>
    <row r="16" spans="2:8" x14ac:dyDescent="0.2">
      <c r="B16" s="217"/>
      <c r="C16" s="128"/>
      <c r="D16" s="73"/>
      <c r="E16" s="23"/>
      <c r="F16" s="15"/>
      <c r="G16" s="22"/>
      <c r="H16" s="48"/>
    </row>
    <row r="17" spans="2:8" x14ac:dyDescent="0.2">
      <c r="B17" s="101"/>
      <c r="C17" s="248"/>
      <c r="D17" s="67"/>
      <c r="E17" s="23"/>
      <c r="F17" s="15"/>
      <c r="G17" s="22"/>
      <c r="H17" s="255"/>
    </row>
    <row r="18" spans="2:8" x14ac:dyDescent="0.2">
      <c r="B18" s="217"/>
      <c r="C18" s="249"/>
      <c r="D18" s="250"/>
      <c r="E18" s="23"/>
      <c r="F18" s="15"/>
      <c r="G18" s="22"/>
      <c r="H18" s="255"/>
    </row>
    <row r="19" spans="2:8" x14ac:dyDescent="0.2">
      <c r="B19" s="101"/>
      <c r="C19" s="128"/>
      <c r="D19" s="67"/>
      <c r="E19" s="23"/>
      <c r="F19" s="15"/>
      <c r="G19" s="22"/>
      <c r="H19" s="255"/>
    </row>
    <row r="20" spans="2:8" x14ac:dyDescent="0.2">
      <c r="B20" s="217"/>
      <c r="C20" s="249"/>
      <c r="D20" s="250"/>
      <c r="E20" s="23"/>
      <c r="F20" s="15"/>
      <c r="G20" s="22"/>
      <c r="H20" s="255"/>
    </row>
    <row r="21" spans="2:8" x14ac:dyDescent="0.2">
      <c r="B21" s="101"/>
      <c r="C21" s="128"/>
      <c r="D21" s="67"/>
      <c r="E21" s="23"/>
      <c r="F21" s="15"/>
      <c r="G21" s="22"/>
      <c r="H21" s="255"/>
    </row>
    <row r="22" spans="2:8" x14ac:dyDescent="0.2">
      <c r="B22" s="101"/>
      <c r="C22" s="128"/>
      <c r="D22" s="67"/>
      <c r="E22" s="23"/>
      <c r="F22" s="15"/>
      <c r="G22" s="22"/>
      <c r="H22" s="255"/>
    </row>
    <row r="23" spans="2:8" x14ac:dyDescent="0.2">
      <c r="B23" s="101"/>
      <c r="C23" s="128"/>
      <c r="D23" s="67"/>
      <c r="E23" s="23"/>
      <c r="F23" s="15"/>
      <c r="G23" s="22"/>
      <c r="H23" s="255"/>
    </row>
    <row r="24" spans="2:8" x14ac:dyDescent="0.2">
      <c r="B24" s="101"/>
      <c r="C24" s="128"/>
      <c r="D24" s="67"/>
      <c r="E24" s="23"/>
      <c r="F24" s="15"/>
      <c r="G24" s="22"/>
      <c r="H24" s="255"/>
    </row>
    <row r="25" spans="2:8" x14ac:dyDescent="0.2">
      <c r="B25" s="101"/>
      <c r="C25" s="128"/>
      <c r="D25" s="67"/>
      <c r="E25" s="23"/>
      <c r="F25" s="15"/>
      <c r="G25" s="22"/>
      <c r="H25" s="255"/>
    </row>
    <row r="26" spans="2:8" x14ac:dyDescent="0.2">
      <c r="B26" s="101"/>
      <c r="C26" s="128"/>
      <c r="D26" s="67"/>
      <c r="E26" s="23"/>
      <c r="F26" s="15"/>
      <c r="G26" s="22"/>
      <c r="H26" s="255"/>
    </row>
    <row r="27" spans="2:8" x14ac:dyDescent="0.2">
      <c r="B27" s="101"/>
      <c r="C27" s="128"/>
      <c r="D27" s="67"/>
      <c r="E27" s="23"/>
      <c r="F27" s="15"/>
      <c r="G27" s="22"/>
      <c r="H27" s="255"/>
    </row>
    <row r="28" spans="2:8" x14ac:dyDescent="0.2">
      <c r="B28" s="101"/>
      <c r="C28" s="128"/>
      <c r="D28" s="67"/>
      <c r="E28" s="23"/>
      <c r="F28" s="15"/>
      <c r="G28" s="22"/>
      <c r="H28" s="255"/>
    </row>
    <row r="29" spans="2:8" x14ac:dyDescent="0.2">
      <c r="B29" s="101"/>
      <c r="C29" s="128"/>
      <c r="D29" s="67"/>
      <c r="E29" s="23"/>
      <c r="F29" s="15"/>
      <c r="G29" s="22"/>
      <c r="H29" s="255"/>
    </row>
    <row r="30" spans="2:8" x14ac:dyDescent="0.2">
      <c r="B30" s="101"/>
      <c r="C30" s="128"/>
      <c r="D30" s="67"/>
      <c r="E30" s="23"/>
      <c r="F30" s="15"/>
      <c r="G30" s="22"/>
      <c r="H30" s="255"/>
    </row>
    <row r="31" spans="2:8" x14ac:dyDescent="0.2">
      <c r="B31" s="101"/>
      <c r="C31" s="128"/>
      <c r="D31" s="67"/>
      <c r="E31" s="23"/>
      <c r="F31" s="15"/>
      <c r="G31" s="22"/>
      <c r="H31" s="255"/>
    </row>
    <row r="32" spans="2:8" x14ac:dyDescent="0.2">
      <c r="B32" s="101"/>
      <c r="C32" s="128"/>
      <c r="D32" s="67"/>
      <c r="E32" s="23"/>
      <c r="F32" s="15"/>
      <c r="G32" s="22"/>
      <c r="H32" s="255"/>
    </row>
    <row r="33" spans="2:8" x14ac:dyDescent="0.2">
      <c r="B33" s="101"/>
      <c r="C33" s="128"/>
      <c r="D33" s="67"/>
      <c r="E33" s="23"/>
      <c r="F33" s="15"/>
      <c r="G33" s="22"/>
      <c r="H33" s="255"/>
    </row>
    <row r="34" spans="2:8" x14ac:dyDescent="0.2">
      <c r="B34" s="101"/>
      <c r="C34" s="128"/>
      <c r="D34" s="67"/>
      <c r="E34" s="23"/>
      <c r="F34" s="15"/>
      <c r="G34" s="22"/>
      <c r="H34" s="255"/>
    </row>
    <row r="35" spans="2:8" x14ac:dyDescent="0.2">
      <c r="B35" s="101"/>
      <c r="C35" s="128"/>
      <c r="D35" s="67"/>
      <c r="E35" s="23"/>
      <c r="F35" s="15"/>
      <c r="G35" s="22"/>
      <c r="H35" s="255"/>
    </row>
    <row r="36" spans="2:8" x14ac:dyDescent="0.2">
      <c r="B36" s="101"/>
      <c r="C36" s="128"/>
      <c r="D36" s="67"/>
      <c r="E36" s="23"/>
      <c r="F36" s="15"/>
      <c r="G36" s="22"/>
      <c r="H36" s="255"/>
    </row>
    <row r="37" spans="2:8" x14ac:dyDescent="0.2">
      <c r="B37" s="101"/>
      <c r="C37" s="128"/>
      <c r="D37" s="67"/>
      <c r="E37" s="23"/>
      <c r="F37" s="15"/>
      <c r="G37" s="22"/>
      <c r="H37" s="255"/>
    </row>
    <row r="38" spans="2:8" x14ac:dyDescent="0.2">
      <c r="B38" s="101"/>
      <c r="C38" s="128"/>
      <c r="D38" s="67"/>
      <c r="E38" s="23"/>
      <c r="F38" s="15"/>
      <c r="G38" s="22"/>
      <c r="H38" s="255"/>
    </row>
    <row r="39" spans="2:8" x14ac:dyDescent="0.2">
      <c r="B39" s="101"/>
      <c r="C39" s="128"/>
      <c r="D39" s="67"/>
      <c r="E39" s="23"/>
      <c r="F39" s="15"/>
      <c r="G39" s="22"/>
      <c r="H39" s="255"/>
    </row>
    <row r="40" spans="2:8" x14ac:dyDescent="0.2">
      <c r="B40" s="101"/>
      <c r="C40" s="128"/>
      <c r="D40" s="67"/>
      <c r="E40" s="23"/>
      <c r="F40" s="15"/>
      <c r="G40" s="22"/>
      <c r="H40" s="255"/>
    </row>
    <row r="41" spans="2:8" x14ac:dyDescent="0.2">
      <c r="B41" s="101"/>
      <c r="C41" s="128"/>
      <c r="D41" s="67"/>
      <c r="E41" s="23"/>
      <c r="F41" s="15"/>
      <c r="G41" s="22"/>
      <c r="H41" s="255"/>
    </row>
    <row r="42" spans="2:8" x14ac:dyDescent="0.2">
      <c r="B42" s="101"/>
      <c r="C42" s="128"/>
      <c r="D42" s="67"/>
      <c r="E42" s="23"/>
      <c r="F42" s="15"/>
      <c r="G42" s="22"/>
      <c r="H42" s="255"/>
    </row>
    <row r="43" spans="2:8" x14ac:dyDescent="0.2">
      <c r="B43" s="101"/>
      <c r="C43" s="128"/>
      <c r="D43" s="67"/>
      <c r="E43" s="23"/>
      <c r="F43" s="15"/>
      <c r="G43" s="22"/>
      <c r="H43" s="255"/>
    </row>
    <row r="44" spans="2:8" x14ac:dyDescent="0.2">
      <c r="B44" s="101"/>
      <c r="C44" s="128"/>
      <c r="D44" s="67"/>
      <c r="E44" s="23"/>
      <c r="F44" s="15"/>
      <c r="G44" s="22"/>
      <c r="H44" s="255"/>
    </row>
    <row r="45" spans="2:8" x14ac:dyDescent="0.2">
      <c r="B45" s="101"/>
      <c r="C45" s="128"/>
      <c r="D45" s="67"/>
      <c r="E45" s="23"/>
      <c r="F45" s="15"/>
      <c r="G45" s="22"/>
      <c r="H45" s="255"/>
    </row>
    <row r="46" spans="2:8" x14ac:dyDescent="0.2">
      <c r="B46" s="101"/>
      <c r="C46" s="128"/>
      <c r="D46" s="67"/>
      <c r="E46" s="23"/>
      <c r="F46" s="15"/>
      <c r="G46" s="22"/>
      <c r="H46" s="255"/>
    </row>
    <row r="47" spans="2:8" x14ac:dyDescent="0.2">
      <c r="B47" s="101"/>
      <c r="C47" s="128"/>
      <c r="D47" s="67"/>
      <c r="E47" s="23"/>
      <c r="F47" s="15"/>
      <c r="G47" s="22"/>
      <c r="H47" s="255"/>
    </row>
    <row r="48" spans="2:8" x14ac:dyDescent="0.2">
      <c r="B48" s="101"/>
      <c r="C48" s="128"/>
      <c r="D48" s="67"/>
      <c r="E48" s="23"/>
      <c r="F48" s="15"/>
      <c r="G48" s="22"/>
      <c r="H48" s="255"/>
    </row>
    <row r="49" spans="2:8" x14ac:dyDescent="0.2">
      <c r="B49" s="101"/>
      <c r="C49" s="128"/>
      <c r="D49" s="67"/>
      <c r="E49" s="23"/>
      <c r="F49" s="15"/>
      <c r="G49" s="22"/>
      <c r="H49" s="255"/>
    </row>
    <row r="50" spans="2:8" x14ac:dyDescent="0.2">
      <c r="B50" s="101"/>
      <c r="C50" s="128"/>
      <c r="D50" s="67"/>
      <c r="E50" s="23"/>
      <c r="F50" s="15"/>
      <c r="G50" s="22"/>
      <c r="H50" s="255"/>
    </row>
    <row r="51" spans="2:8" x14ac:dyDescent="0.2">
      <c r="B51" s="101"/>
      <c r="C51" s="128"/>
      <c r="D51" s="67"/>
      <c r="E51" s="23"/>
      <c r="F51" s="15"/>
      <c r="G51" s="22"/>
      <c r="H51" s="255"/>
    </row>
    <row r="52" spans="2:8" x14ac:dyDescent="0.2">
      <c r="B52" s="101"/>
      <c r="C52" s="128"/>
      <c r="D52" s="67"/>
      <c r="E52" s="23"/>
      <c r="F52" s="15"/>
      <c r="G52" s="22"/>
      <c r="H52" s="255"/>
    </row>
    <row r="53" spans="2:8" x14ac:dyDescent="0.2">
      <c r="B53" s="101"/>
      <c r="C53" s="128"/>
      <c r="D53" s="67"/>
      <c r="E53" s="23"/>
      <c r="F53" s="15"/>
      <c r="G53" s="22"/>
      <c r="H53" s="255"/>
    </row>
    <row r="54" spans="2:8" x14ac:dyDescent="0.2">
      <c r="B54" s="101"/>
      <c r="C54" s="128"/>
      <c r="D54" s="67"/>
      <c r="E54" s="23"/>
      <c r="F54" s="15"/>
      <c r="G54" s="22"/>
      <c r="H54" s="255"/>
    </row>
    <row r="55" spans="2:8" x14ac:dyDescent="0.2">
      <c r="B55" s="101"/>
      <c r="C55" s="128"/>
      <c r="D55" s="67"/>
      <c r="E55" s="23"/>
      <c r="F55" s="15"/>
      <c r="G55" s="22"/>
      <c r="H55" s="255"/>
    </row>
    <row r="56" spans="2:8" x14ac:dyDescent="0.2">
      <c r="B56" s="101"/>
      <c r="C56" s="128"/>
      <c r="D56" s="67"/>
      <c r="E56" s="23"/>
      <c r="F56" s="15"/>
      <c r="G56" s="22"/>
      <c r="H56" s="255"/>
    </row>
    <row r="57" spans="2:8" x14ac:dyDescent="0.2">
      <c r="B57" s="101"/>
      <c r="C57" s="128"/>
      <c r="D57" s="67"/>
      <c r="E57" s="23"/>
      <c r="F57" s="15"/>
      <c r="G57" s="22"/>
      <c r="H57" s="255"/>
    </row>
    <row r="58" spans="2:8" x14ac:dyDescent="0.2">
      <c r="B58" s="101"/>
      <c r="C58" s="128"/>
      <c r="D58" s="67"/>
      <c r="E58" s="23"/>
      <c r="F58" s="15"/>
      <c r="G58" s="22"/>
      <c r="H58" s="255"/>
    </row>
    <row r="59" spans="2:8" x14ac:dyDescent="0.2">
      <c r="B59" s="101"/>
      <c r="C59" s="128"/>
      <c r="D59" s="67"/>
      <c r="E59" s="23"/>
      <c r="F59" s="15"/>
      <c r="G59" s="22"/>
      <c r="H59" s="255"/>
    </row>
    <row r="60" spans="2:8" x14ac:dyDescent="0.2">
      <c r="B60" s="101"/>
      <c r="C60" s="128"/>
      <c r="D60" s="67"/>
      <c r="E60" s="23"/>
      <c r="F60" s="15"/>
      <c r="G60" s="22"/>
      <c r="H60" s="255"/>
    </row>
    <row r="61" spans="2:8" x14ac:dyDescent="0.2">
      <c r="B61" s="101"/>
      <c r="C61" s="128"/>
      <c r="D61" s="67"/>
      <c r="E61" s="23"/>
      <c r="F61" s="15"/>
      <c r="G61" s="22"/>
      <c r="H61" s="255"/>
    </row>
    <row r="62" spans="2:8" x14ac:dyDescent="0.2">
      <c r="B62" s="101"/>
      <c r="C62" s="128"/>
      <c r="D62" s="67"/>
      <c r="E62" s="23"/>
      <c r="F62" s="15"/>
      <c r="G62" s="22"/>
      <c r="H62" s="255"/>
    </row>
    <row r="63" spans="2:8" x14ac:dyDescent="0.2">
      <c r="B63" s="101"/>
      <c r="C63" s="128"/>
      <c r="D63" s="67"/>
      <c r="E63" s="23"/>
      <c r="F63" s="15"/>
      <c r="G63" s="22"/>
      <c r="H63" s="255"/>
    </row>
    <row r="64" spans="2:8" x14ac:dyDescent="0.2">
      <c r="B64" s="101"/>
      <c r="C64" s="128"/>
      <c r="D64" s="67"/>
      <c r="E64" s="23"/>
      <c r="F64" s="15"/>
      <c r="G64" s="22"/>
      <c r="H64" s="255"/>
    </row>
    <row r="65" spans="2:8" x14ac:dyDescent="0.2">
      <c r="B65" s="101"/>
      <c r="C65" s="128"/>
      <c r="D65" s="67"/>
      <c r="E65" s="23"/>
      <c r="F65" s="15"/>
      <c r="G65" s="22"/>
      <c r="H65" s="255"/>
    </row>
    <row r="66" spans="2:8" x14ac:dyDescent="0.2">
      <c r="B66" s="101"/>
      <c r="C66" s="128"/>
      <c r="D66" s="67"/>
      <c r="E66" s="23"/>
      <c r="F66" s="15"/>
      <c r="G66" s="22"/>
      <c r="H66" s="255"/>
    </row>
    <row r="67" spans="2:8" x14ac:dyDescent="0.2">
      <c r="B67" s="101"/>
      <c r="C67" s="128"/>
      <c r="D67" s="67"/>
      <c r="E67" s="23"/>
      <c r="F67" s="15"/>
      <c r="G67" s="22"/>
      <c r="H67" s="255"/>
    </row>
    <row r="68" spans="2:8" x14ac:dyDescent="0.2">
      <c r="B68" s="101"/>
      <c r="C68" s="128"/>
      <c r="D68" s="67"/>
      <c r="E68" s="23"/>
      <c r="F68" s="15"/>
      <c r="G68" s="22"/>
      <c r="H68" s="255"/>
    </row>
    <row r="69" spans="2:8" x14ac:dyDescent="0.2">
      <c r="B69" s="101"/>
      <c r="C69" s="128"/>
      <c r="D69" s="67"/>
      <c r="E69" s="23"/>
      <c r="F69" s="15"/>
      <c r="G69" s="22"/>
      <c r="H69" s="255"/>
    </row>
    <row r="70" spans="2:8" x14ac:dyDescent="0.2">
      <c r="B70" s="101"/>
      <c r="C70" s="128"/>
      <c r="D70" s="67"/>
      <c r="E70" s="23"/>
      <c r="F70" s="15"/>
      <c r="G70" s="22"/>
      <c r="H70" s="255"/>
    </row>
    <row r="71" spans="2:8" x14ac:dyDescent="0.2">
      <c r="B71" s="101"/>
      <c r="C71" s="128"/>
      <c r="D71" s="67"/>
      <c r="E71" s="23"/>
      <c r="F71" s="15"/>
      <c r="G71" s="22"/>
      <c r="H71" s="255"/>
    </row>
    <row r="72" spans="2:8" x14ac:dyDescent="0.2">
      <c r="B72" s="101"/>
      <c r="C72" s="128"/>
      <c r="D72" s="67"/>
      <c r="E72" s="23"/>
      <c r="F72" s="15"/>
      <c r="G72" s="22"/>
      <c r="H72" s="255"/>
    </row>
    <row r="73" spans="2:8" s="26" customFormat="1" ht="24.75" customHeight="1" x14ac:dyDescent="0.2">
      <c r="B73" s="76" t="str">
        <f>$B$11</f>
        <v>C11.9</v>
      </c>
      <c r="C73" s="28" t="e">
        <f>"TOTAL CARRIED FORWARD"&amp;IF(G73=G$1," TO SUMMARY (Page C"&amp;Page_A&amp;")","")</f>
        <v>#REF!</v>
      </c>
      <c r="D73" s="29"/>
      <c r="E73" s="206"/>
      <c r="F73" s="29"/>
      <c r="G73" s="198"/>
      <c r="H7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I170"/>
  <sheetViews>
    <sheetView showGridLines="0" view="pageBreakPreview" topLeftCell="A4" zoomScaleNormal="100" zoomScaleSheetLayoutView="100" zoomScalePageLayoutView="150" workbookViewId="0">
      <selection activeCell="I28" sqref="I28"/>
    </sheetView>
  </sheetViews>
  <sheetFormatPr defaultColWidth="8.85546875" defaultRowHeight="12.75" x14ac:dyDescent="0.2"/>
  <cols>
    <col min="1" max="1" width="2" style="79" customWidth="1"/>
    <col min="2" max="2" width="8.42578125" style="153" customWidth="1"/>
    <col min="3" max="3" width="55.85546875" style="68" customWidth="1"/>
    <col min="4" max="4" width="6.5703125" style="68" customWidth="1"/>
    <col min="5" max="5" width="25.28515625" style="90" customWidth="1"/>
    <col min="6" max="6" width="1.140625" style="79" customWidth="1"/>
    <col min="7" max="7" width="9.5703125" style="79" hidden="1" customWidth="1"/>
    <col min="8" max="8" width="15.42578125" style="79" customWidth="1"/>
    <col min="9" max="9" width="12.5703125" style="79" customWidth="1"/>
    <col min="10" max="10" width="9.42578125" style="79" customWidth="1"/>
    <col min="11" max="16384" width="8.85546875" style="79"/>
  </cols>
  <sheetData>
    <row r="1" spans="2:9" x14ac:dyDescent="0.2">
      <c r="C1" s="153" t="e">
        <f>"Page C"&amp;Page_A</f>
        <v>#REF!</v>
      </c>
      <c r="E1" s="90">
        <f>E31</f>
        <v>0</v>
      </c>
    </row>
    <row r="2" spans="2:9" s="63" customFormat="1" ht="18" customHeight="1" x14ac:dyDescent="0.2">
      <c r="B2" s="2" t="str">
        <f>Client1</f>
        <v>Province of KwaZulu-Natal</v>
      </c>
      <c r="C2" s="65"/>
      <c r="D2" s="65"/>
      <c r="F2" s="152" t="str">
        <f>"Contract No. "&amp;ContractNo</f>
        <v>Contract No. ZNB01224/00000/00/PMC/INF/21/T</v>
      </c>
      <c r="G2" s="109"/>
      <c r="I2" s="109"/>
    </row>
    <row r="3" spans="2:9" s="63" customFormat="1" ht="16.5" customHeight="1" x14ac:dyDescent="0.2">
      <c r="B3" s="88" t="str">
        <f>Client2</f>
        <v>Department of Transport</v>
      </c>
      <c r="C3" s="65"/>
      <c r="D3" s="65"/>
      <c r="E3" s="109"/>
      <c r="F3" s="109"/>
      <c r="G3" s="109"/>
      <c r="H3" s="64"/>
      <c r="I3" s="109"/>
    </row>
    <row r="4" spans="2:9" s="63" customFormat="1" ht="13.5" customHeight="1" x14ac:dyDescent="0.2">
      <c r="B4" s="133"/>
      <c r="C4" s="65"/>
      <c r="D4" s="65"/>
      <c r="E4" s="109"/>
      <c r="F4" s="109"/>
      <c r="G4" s="109"/>
      <c r="H4" s="64"/>
      <c r="I4" s="109"/>
    </row>
    <row r="5" spans="2:9" s="63" customFormat="1" ht="13.5" customHeight="1" x14ac:dyDescent="0.2">
      <c r="B5" s="158"/>
      <c r="C5" s="65"/>
      <c r="D5" s="65"/>
      <c r="E5" s="109"/>
      <c r="F5" s="109"/>
      <c r="G5" s="109"/>
      <c r="H5" s="64"/>
      <c r="I5" s="109"/>
    </row>
    <row r="6" spans="2:9" ht="12.75" customHeight="1" x14ac:dyDescent="0.2">
      <c r="B6" s="343" t="str">
        <f>'[2]1200'!B6</f>
        <v>SCHEDULE A: ROADWORKS</v>
      </c>
      <c r="C6" s="344"/>
      <c r="D6" s="344"/>
      <c r="E6" s="344"/>
    </row>
    <row r="7" spans="2:9" ht="12.75" customHeight="1" x14ac:dyDescent="0.2">
      <c r="B7" s="110"/>
      <c r="C7" s="155"/>
      <c r="D7" s="155"/>
      <c r="E7" s="155"/>
    </row>
    <row r="8" spans="2:9" ht="12.75" customHeight="1" x14ac:dyDescent="0.2">
      <c r="B8" s="345" t="s">
        <v>325</v>
      </c>
      <c r="C8" s="345"/>
      <c r="D8" s="345"/>
      <c r="E8" s="345"/>
    </row>
    <row r="9" spans="2:9" ht="12.75" customHeight="1" x14ac:dyDescent="0.2">
      <c r="B9" s="159"/>
      <c r="C9" s="159"/>
      <c r="D9" s="159"/>
      <c r="E9" s="159"/>
      <c r="F9" s="153"/>
    </row>
    <row r="10" spans="2:9" ht="25.5" customHeight="1" x14ac:dyDescent="0.2">
      <c r="B10" s="344" t="str">
        <f>ContractDescription</f>
        <v>PROVISION OF ROUTINE AND SAFETY MAINTENANCE ON VARIOUS ROADS WITHIN THE APPELSBOSCH ZONE
UMSHWATHI AREA OFFICE</v>
      </c>
      <c r="C10" s="344"/>
      <c r="D10" s="344"/>
      <c r="E10" s="344"/>
    </row>
    <row r="11" spans="2:9" ht="5.25" customHeight="1" thickBot="1" x14ac:dyDescent="0.25">
      <c r="B11" s="346"/>
      <c r="C11" s="346"/>
      <c r="D11" s="346"/>
      <c r="E11" s="346"/>
    </row>
    <row r="12" spans="2:9" s="108" customFormat="1" ht="24.95" customHeight="1" thickBot="1" x14ac:dyDescent="0.25">
      <c r="B12" s="135" t="s">
        <v>233</v>
      </c>
      <c r="C12" s="136" t="s">
        <v>1</v>
      </c>
      <c r="D12" s="161" t="s">
        <v>222</v>
      </c>
      <c r="E12" s="199" t="s">
        <v>5</v>
      </c>
    </row>
    <row r="13" spans="2:9" ht="21" customHeight="1" x14ac:dyDescent="0.2">
      <c r="B13" s="256" t="s">
        <v>16</v>
      </c>
      <c r="C13" s="257" t="s">
        <v>13</v>
      </c>
      <c r="D13" s="189" t="e">
        <f t="shared" ref="D13:D27" si="0">D14-G14</f>
        <v>#REF!</v>
      </c>
      <c r="E13" s="200"/>
      <c r="G13" s="190">
        <v>2</v>
      </c>
    </row>
    <row r="14" spans="2:9" ht="25.5" x14ac:dyDescent="0.2">
      <c r="B14" s="258" t="s">
        <v>41</v>
      </c>
      <c r="C14" s="259" t="s">
        <v>42</v>
      </c>
      <c r="D14" s="189" t="e">
        <f t="shared" si="0"/>
        <v>#REF!</v>
      </c>
      <c r="E14" s="200"/>
      <c r="G14" s="191">
        <v>1</v>
      </c>
    </row>
    <row r="15" spans="2:9" ht="21" customHeight="1" x14ac:dyDescent="0.2">
      <c r="B15" s="258" t="s">
        <v>315</v>
      </c>
      <c r="C15" s="259" t="s">
        <v>52</v>
      </c>
      <c r="D15" s="189" t="e">
        <f t="shared" si="0"/>
        <v>#REF!</v>
      </c>
      <c r="E15" s="200"/>
      <c r="G15" s="191">
        <v>1</v>
      </c>
    </row>
    <row r="16" spans="2:9" ht="21" customHeight="1" x14ac:dyDescent="0.2">
      <c r="B16" s="258" t="s">
        <v>69</v>
      </c>
      <c r="C16" s="259" t="str">
        <f>'[3]C1.6 '!C11</f>
        <v>CLEARING AND GRUBBING</v>
      </c>
      <c r="D16" s="189" t="e">
        <f t="shared" si="0"/>
        <v>#REF!</v>
      </c>
      <c r="E16" s="200"/>
      <c r="G16" s="191">
        <v>1</v>
      </c>
    </row>
    <row r="17" spans="2:7" ht="21" customHeight="1" x14ac:dyDescent="0.2">
      <c r="B17" s="258" t="s">
        <v>81</v>
      </c>
      <c r="C17" s="259" t="s">
        <v>82</v>
      </c>
      <c r="D17" s="189" t="e">
        <f t="shared" si="0"/>
        <v>#REF!</v>
      </c>
      <c r="E17" s="200"/>
      <c r="G17" s="191">
        <v>1</v>
      </c>
    </row>
    <row r="18" spans="2:7" ht="21" customHeight="1" x14ac:dyDescent="0.2">
      <c r="B18" s="258" t="str">
        <f>[3]C3.1!B11</f>
        <v>C3.1</v>
      </c>
      <c r="C18" s="259" t="str">
        <f>[3]C3.1!C11</f>
        <v>DRAINS</v>
      </c>
      <c r="D18" s="189" t="e">
        <f t="shared" si="0"/>
        <v>#REF!</v>
      </c>
      <c r="E18" s="200"/>
      <c r="G18" s="191">
        <v>1</v>
      </c>
    </row>
    <row r="19" spans="2:7" ht="21" customHeight="1" x14ac:dyDescent="0.2">
      <c r="B19" s="258" t="s">
        <v>177</v>
      </c>
      <c r="C19" s="259" t="s">
        <v>176</v>
      </c>
      <c r="D19" s="189" t="e">
        <f t="shared" si="0"/>
        <v>#REF!</v>
      </c>
      <c r="E19" s="200"/>
      <c r="G19" s="191">
        <v>2</v>
      </c>
    </row>
    <row r="20" spans="2:7" ht="38.25" x14ac:dyDescent="0.2">
      <c r="B20" s="258" t="s">
        <v>135</v>
      </c>
      <c r="C20" s="259" t="s">
        <v>134</v>
      </c>
      <c r="D20" s="189" t="e">
        <f t="shared" si="0"/>
        <v>#REF!</v>
      </c>
      <c r="E20" s="200"/>
      <c r="G20" s="191">
        <v>1</v>
      </c>
    </row>
    <row r="21" spans="2:7" ht="21" customHeight="1" x14ac:dyDescent="0.2">
      <c r="B21" s="258" t="s">
        <v>231</v>
      </c>
      <c r="C21" s="259" t="s">
        <v>232</v>
      </c>
      <c r="D21" s="189" t="e">
        <f t="shared" si="0"/>
        <v>#REF!</v>
      </c>
      <c r="E21" s="200"/>
      <c r="G21" s="191">
        <v>1</v>
      </c>
    </row>
    <row r="22" spans="2:7" ht="21" customHeight="1" x14ac:dyDescent="0.2">
      <c r="B22" s="258" t="s">
        <v>103</v>
      </c>
      <c r="C22" s="259" t="s">
        <v>104</v>
      </c>
      <c r="D22" s="189" t="e">
        <f t="shared" si="0"/>
        <v>#REF!</v>
      </c>
      <c r="E22" s="200"/>
      <c r="G22" s="191">
        <v>1</v>
      </c>
    </row>
    <row r="23" spans="2:7" ht="21" customHeight="1" x14ac:dyDescent="0.2">
      <c r="B23" s="258" t="s">
        <v>110</v>
      </c>
      <c r="C23" s="259" t="s">
        <v>111</v>
      </c>
      <c r="D23" s="189" t="e">
        <f t="shared" si="0"/>
        <v>#REF!</v>
      </c>
      <c r="E23" s="200"/>
      <c r="G23" s="191">
        <v>1</v>
      </c>
    </row>
    <row r="24" spans="2:7" ht="21" customHeight="1" x14ac:dyDescent="0.2">
      <c r="B24" s="258" t="s">
        <v>442</v>
      </c>
      <c r="C24" s="259" t="s">
        <v>443</v>
      </c>
      <c r="D24" s="189" t="e">
        <f t="shared" si="0"/>
        <v>#REF!</v>
      </c>
      <c r="E24" s="200"/>
      <c r="G24" s="191">
        <v>2</v>
      </c>
    </row>
    <row r="25" spans="2:7" ht="21" customHeight="1" x14ac:dyDescent="0.2">
      <c r="B25" s="258" t="s">
        <v>401</v>
      </c>
      <c r="C25" s="259" t="s">
        <v>402</v>
      </c>
      <c r="D25" s="189" t="e">
        <f t="shared" si="0"/>
        <v>#REF!</v>
      </c>
      <c r="E25" s="200"/>
      <c r="G25" s="191">
        <v>1</v>
      </c>
    </row>
    <row r="26" spans="2:7" ht="21" customHeight="1" x14ac:dyDescent="0.2">
      <c r="B26" s="258" t="s">
        <v>366</v>
      </c>
      <c r="C26" s="259" t="s">
        <v>367</v>
      </c>
      <c r="D26" s="189" t="e">
        <f t="shared" si="0"/>
        <v>#REF!</v>
      </c>
      <c r="E26" s="200"/>
      <c r="G26" s="191">
        <v>2</v>
      </c>
    </row>
    <row r="27" spans="2:7" ht="21" customHeight="1" x14ac:dyDescent="0.2">
      <c r="B27" s="258" t="s">
        <v>412</v>
      </c>
      <c r="C27" s="259" t="s">
        <v>413</v>
      </c>
      <c r="D27" s="189" t="e">
        <f t="shared" si="0"/>
        <v>#REF!</v>
      </c>
      <c r="E27" s="200"/>
      <c r="G27" s="191">
        <v>1</v>
      </c>
    </row>
    <row r="28" spans="2:7" ht="21" customHeight="1" x14ac:dyDescent="0.2">
      <c r="B28" s="258" t="str">
        <f>[3]C11.5!B11</f>
        <v>C11.5</v>
      </c>
      <c r="C28" s="259" t="str">
        <f>[3]C11.5!C11</f>
        <v>FENCING</v>
      </c>
      <c r="D28" s="189" t="e">
        <f>D29-G29</f>
        <v>#REF!</v>
      </c>
      <c r="E28" s="200"/>
      <c r="G28" s="191">
        <v>1</v>
      </c>
    </row>
    <row r="29" spans="2:7" ht="25.5" x14ac:dyDescent="0.2">
      <c r="B29" s="258" t="s">
        <v>218</v>
      </c>
      <c r="C29" s="259" t="s">
        <v>217</v>
      </c>
      <c r="D29" s="189" t="e">
        <f>Page_A-G30</f>
        <v>#REF!</v>
      </c>
      <c r="E29" s="201"/>
      <c r="G29" s="191">
        <v>1</v>
      </c>
    </row>
    <row r="30" spans="2:7" ht="9" customHeight="1" thickBot="1" x14ac:dyDescent="0.25">
      <c r="B30" s="186"/>
      <c r="C30" s="187"/>
      <c r="D30" s="188"/>
      <c r="E30" s="201"/>
      <c r="G30" s="243">
        <v>1</v>
      </c>
    </row>
    <row r="31" spans="2:7" ht="23.45" customHeight="1" thickBot="1" x14ac:dyDescent="0.25">
      <c r="B31" s="163" t="e" cm="1">
        <f t="array" ref="B31">"TOTAL CARRIED FORWARD TO SUMMARY (Page C"&amp;_Summary&amp;")"</f>
        <v>#REF!</v>
      </c>
      <c r="C31" s="164"/>
      <c r="D31" s="164"/>
      <c r="E31" s="202"/>
    </row>
    <row r="32" spans="2:7" x14ac:dyDescent="0.2">
      <c r="E32" s="142"/>
    </row>
    <row r="35" spans="3:3" x14ac:dyDescent="0.2">
      <c r="C35" s="79"/>
    </row>
    <row r="72" spans="2:7" x14ac:dyDescent="0.2">
      <c r="B72" s="159"/>
      <c r="C72" s="159"/>
      <c r="D72" s="159"/>
      <c r="E72" s="159"/>
      <c r="F72" s="153"/>
      <c r="G72" s="153"/>
    </row>
    <row r="170" spans="2:7" x14ac:dyDescent="0.2">
      <c r="B170" s="159"/>
      <c r="C170" s="159"/>
      <c r="D170" s="159"/>
      <c r="E170" s="159"/>
      <c r="F170" s="153"/>
      <c r="G170" s="153"/>
    </row>
  </sheetData>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E30:E31 E13:E16</xm:sqref>
        </x14:conditionalFormatting>
        <x14:conditionalFormatting xmlns:xm="http://schemas.microsoft.com/office/excel/2006/main">
          <x14:cfRule type="expression" priority="2" id="{702C85B0-8957-4D05-A9FC-F9BEEBA5F270}">
            <xm:f>AND(Information!$C$8=FALSE,$D17&lt;&gt;"P C Sum",$D17&lt;&gt;"PC Sum",$D17&lt;&gt;"P Sum",$D17&lt;&gt;"Prov Sum")</xm:f>
            <x14:dxf>
              <font>
                <strike val="0"/>
                <color theme="0"/>
              </font>
              <numFmt numFmtId="4" formatCode="#,##0.00"/>
            </x14:dxf>
          </x14:cfRule>
          <xm:sqref>E17:E20 E25:E29</xm:sqref>
        </x14:conditionalFormatting>
        <x14:conditionalFormatting xmlns:xm="http://schemas.microsoft.com/office/excel/2006/main">
          <x14:cfRule type="expression" priority="1" id="{5767B7CF-4FF8-4A14-AAE2-CC89091DFB66}">
            <xm:f>AND(Information!$C$8=FALSE,$D21&lt;&gt;"P C Sum",$D21&lt;&gt;"PC Sum",$D21&lt;&gt;"P Sum",$D21&lt;&gt;"Prov Sum")</xm:f>
            <x14:dxf>
              <font>
                <strike val="0"/>
                <color theme="0"/>
              </font>
              <numFmt numFmtId="4" formatCode="#,##0.00"/>
            </x14:dxf>
          </x14:cfRule>
          <xm:sqref>E21:E24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A31" zoomScaleNormal="125" zoomScaleSheetLayoutView="100" zoomScalePageLayoutView="125" workbookViewId="0">
      <selection activeCell="J52" sqref="J52"/>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MAX(G9:G498)</f>
        <v>900000</v>
      </c>
    </row>
    <row r="2" spans="2:8" x14ac:dyDescent="0.2">
      <c r="B2" s="81" t="str">
        <f>Client1</f>
        <v>Province of KwaZulu-Natal</v>
      </c>
      <c r="C2" s="82"/>
      <c r="D2" s="57"/>
      <c r="E2" s="327" t="str">
        <f>"Contract No. "&amp;ContractNo</f>
        <v>Contract No. ZNB01224/00000/00/PMC/INF/21/T</v>
      </c>
      <c r="F2" s="327"/>
      <c r="G2" s="327"/>
    </row>
    <row r="3" spans="2:8" x14ac:dyDescent="0.2">
      <c r="B3" s="104" t="str">
        <f>Client2</f>
        <v>Department of Transport</v>
      </c>
      <c r="C3" s="82"/>
      <c r="D3" s="57"/>
      <c r="E3" s="57"/>
      <c r="F3" s="58"/>
      <c r="G3" s="83"/>
    </row>
    <row r="4" spans="2:8" x14ac:dyDescent="0.2">
      <c r="B4" s="59"/>
      <c r="C4" s="59"/>
      <c r="D4" s="105"/>
      <c r="E4" s="105"/>
      <c r="F4" s="61"/>
      <c r="G4" s="84"/>
    </row>
    <row r="5" spans="2:8" x14ac:dyDescent="0.2">
      <c r="B5" s="325" t="s">
        <v>287</v>
      </c>
      <c r="C5" s="326"/>
      <c r="D5" s="326"/>
      <c r="E5" s="326"/>
      <c r="F5" s="326"/>
      <c r="G5" s="350" t="str">
        <f>"CHAPTER "&amp;B11</f>
        <v>CHAPTER E</v>
      </c>
      <c r="H5" s="106"/>
    </row>
    <row r="6" spans="2:8" ht="7.5" customHeight="1" x14ac:dyDescent="0.2">
      <c r="B6" s="318" t="str">
        <f>ContractDescription</f>
        <v>PROVISION OF ROUTINE AND SAFETY MAINTENANCE ON VARIOUS ROADS WITHIN THE APPELSBOSCH ZONE
UMSHWATHI AREA OFFICE</v>
      </c>
      <c r="C6" s="319"/>
      <c r="D6" s="319"/>
      <c r="E6" s="319"/>
      <c r="F6" s="319"/>
      <c r="G6" s="351"/>
      <c r="H6" s="110"/>
    </row>
    <row r="7" spans="2:8" ht="12.75" customHeight="1" x14ac:dyDescent="0.2">
      <c r="B7" s="318"/>
      <c r="C7" s="319"/>
      <c r="D7" s="319"/>
      <c r="E7" s="319"/>
      <c r="F7" s="319"/>
      <c r="G7" s="351"/>
      <c r="H7" s="110"/>
    </row>
    <row r="8" spans="2:8" ht="7.5" customHeight="1" x14ac:dyDescent="0.2">
      <c r="B8" s="320"/>
      <c r="C8" s="321"/>
      <c r="D8" s="321"/>
      <c r="E8" s="321"/>
      <c r="F8" s="321"/>
      <c r="G8" s="352"/>
      <c r="H8" s="110"/>
    </row>
    <row r="9" spans="2:8" s="8" customFormat="1" ht="24.95" customHeight="1" x14ac:dyDescent="0.2">
      <c r="B9" s="9" t="s">
        <v>0</v>
      </c>
      <c r="C9" s="10" t="s">
        <v>1</v>
      </c>
      <c r="D9" s="10" t="s">
        <v>2</v>
      </c>
      <c r="E9" s="10" t="s">
        <v>3</v>
      </c>
      <c r="F9" s="10" t="s">
        <v>4</v>
      </c>
      <c r="G9" s="10" t="s">
        <v>5</v>
      </c>
      <c r="H9" s="108"/>
    </row>
    <row r="10" spans="2:8" x14ac:dyDescent="0.2">
      <c r="B10" s="12"/>
      <c r="C10" s="13"/>
      <c r="D10" s="14"/>
      <c r="E10" s="14"/>
      <c r="F10" s="15"/>
      <c r="G10" s="16"/>
      <c r="H10" s="17"/>
    </row>
    <row r="11" spans="2:8" ht="25.5" x14ac:dyDescent="0.2">
      <c r="B11" s="53" t="s">
        <v>259</v>
      </c>
      <c r="C11" s="19" t="s">
        <v>219</v>
      </c>
      <c r="D11" s="20"/>
      <c r="E11" s="20"/>
      <c r="F11" s="37"/>
      <c r="G11" s="16"/>
      <c r="H11" s="38"/>
    </row>
    <row r="12" spans="2:8" x14ac:dyDescent="0.2">
      <c r="B12" s="43"/>
      <c r="C12" s="13"/>
      <c r="D12" s="20"/>
      <c r="E12" s="20"/>
      <c r="F12" s="37"/>
      <c r="G12" s="16"/>
      <c r="H12" s="38"/>
    </row>
    <row r="13" spans="2:8" ht="25.5" x14ac:dyDescent="0.2">
      <c r="B13" s="43" t="s">
        <v>268</v>
      </c>
      <c r="C13" s="13" t="s">
        <v>220</v>
      </c>
      <c r="D13" s="20" t="s">
        <v>11</v>
      </c>
      <c r="E13" s="143">
        <v>1</v>
      </c>
      <c r="F13" s="15"/>
      <c r="G13" s="22"/>
      <c r="H13" s="38"/>
    </row>
    <row r="14" spans="2:8" x14ac:dyDescent="0.2">
      <c r="B14" s="53"/>
      <c r="C14" s="13"/>
      <c r="D14" s="20"/>
      <c r="E14" s="144"/>
      <c r="F14" s="15"/>
      <c r="G14" s="22"/>
      <c r="H14" s="38"/>
    </row>
    <row r="15" spans="2:8" ht="25.5" x14ac:dyDescent="0.2">
      <c r="B15" s="43" t="s">
        <v>260</v>
      </c>
      <c r="C15" s="13" t="s">
        <v>250</v>
      </c>
      <c r="D15" s="20"/>
      <c r="E15" s="144"/>
      <c r="F15" s="15"/>
      <c r="G15" s="22"/>
      <c r="H15" s="39"/>
    </row>
    <row r="16" spans="2:8" x14ac:dyDescent="0.2">
      <c r="B16" s="53"/>
      <c r="C16" s="13"/>
      <c r="D16" s="20"/>
      <c r="E16" s="144"/>
      <c r="F16" s="15"/>
      <c r="G16" s="22"/>
      <c r="H16" s="39"/>
    </row>
    <row r="17" spans="2:8" x14ac:dyDescent="0.2">
      <c r="B17" s="43" t="s">
        <v>34</v>
      </c>
      <c r="C17" s="13" t="s">
        <v>239</v>
      </c>
      <c r="D17" s="20"/>
      <c r="E17" s="144"/>
      <c r="F17" s="15"/>
      <c r="G17" s="22"/>
      <c r="H17" s="39"/>
    </row>
    <row r="18" spans="2:8" x14ac:dyDescent="0.2">
      <c r="B18" s="53"/>
      <c r="C18" s="13"/>
      <c r="D18" s="20"/>
      <c r="E18" s="144"/>
      <c r="F18" s="15"/>
      <c r="G18" s="22"/>
      <c r="H18" s="39"/>
    </row>
    <row r="19" spans="2:8" x14ac:dyDescent="0.2">
      <c r="B19" s="43" t="s">
        <v>66</v>
      </c>
      <c r="C19" s="13" t="s">
        <v>237</v>
      </c>
      <c r="D19" s="20" t="s">
        <v>192</v>
      </c>
      <c r="E19" s="145">
        <v>500000</v>
      </c>
      <c r="F19" s="15">
        <v>1</v>
      </c>
      <c r="G19" s="22">
        <v>500000</v>
      </c>
      <c r="H19" s="38"/>
    </row>
    <row r="20" spans="2:8" x14ac:dyDescent="0.2">
      <c r="B20" s="43"/>
      <c r="C20" s="13"/>
      <c r="D20" s="20"/>
      <c r="E20" s="145"/>
      <c r="F20" s="15"/>
      <c r="G20" s="22"/>
      <c r="H20" s="38"/>
    </row>
    <row r="21" spans="2:8" ht="25.5" x14ac:dyDescent="0.2">
      <c r="B21" s="43" t="s">
        <v>67</v>
      </c>
      <c r="C21" s="13" t="s">
        <v>261</v>
      </c>
      <c r="D21" s="20" t="s">
        <v>25</v>
      </c>
      <c r="E21" s="145">
        <f>E19</f>
        <v>500000</v>
      </c>
      <c r="F21" s="15"/>
      <c r="G21" s="22"/>
    </row>
    <row r="22" spans="2:8" x14ac:dyDescent="0.2">
      <c r="B22" s="43"/>
      <c r="C22" s="1"/>
      <c r="D22" s="20"/>
      <c r="E22" s="145"/>
      <c r="F22" s="15"/>
      <c r="G22" s="22"/>
    </row>
    <row r="23" spans="2:8" x14ac:dyDescent="0.2">
      <c r="B23" s="43" t="s">
        <v>35</v>
      </c>
      <c r="C23" s="13" t="s">
        <v>238</v>
      </c>
      <c r="D23" s="20"/>
      <c r="E23" s="145"/>
      <c r="F23" s="15"/>
      <c r="G23" s="22"/>
    </row>
    <row r="24" spans="2:8" x14ac:dyDescent="0.2">
      <c r="B24" s="43"/>
      <c r="C24" s="13"/>
      <c r="D24" s="20"/>
      <c r="E24" s="145"/>
      <c r="F24" s="15"/>
      <c r="G24" s="22"/>
    </row>
    <row r="25" spans="2:8" x14ac:dyDescent="0.2">
      <c r="B25" s="43" t="s">
        <v>108</v>
      </c>
      <c r="C25" s="13" t="s">
        <v>237</v>
      </c>
      <c r="D25" s="20" t="s">
        <v>192</v>
      </c>
      <c r="E25" s="145">
        <v>500000</v>
      </c>
      <c r="F25" s="15">
        <v>1</v>
      </c>
      <c r="G25" s="22">
        <v>500000</v>
      </c>
    </row>
    <row r="26" spans="2:8" x14ac:dyDescent="0.2">
      <c r="B26" s="43"/>
      <c r="C26" s="13"/>
      <c r="D26" s="20"/>
      <c r="E26" s="145"/>
      <c r="F26" s="15"/>
      <c r="G26" s="22"/>
    </row>
    <row r="27" spans="2:8" ht="25.5" x14ac:dyDescent="0.2">
      <c r="B27" s="43" t="s">
        <v>109</v>
      </c>
      <c r="C27" s="13" t="s">
        <v>262</v>
      </c>
      <c r="D27" s="20" t="s">
        <v>25</v>
      </c>
      <c r="E27" s="145">
        <f>E25</f>
        <v>500000</v>
      </c>
      <c r="F27" s="15"/>
      <c r="G27" s="22"/>
      <c r="H27" s="39"/>
    </row>
    <row r="28" spans="2:8" x14ac:dyDescent="0.2">
      <c r="B28" s="43"/>
      <c r="C28" s="13"/>
      <c r="D28" s="20"/>
      <c r="E28" s="145"/>
      <c r="F28" s="15"/>
      <c r="G28" s="22"/>
      <c r="H28" s="17"/>
    </row>
    <row r="29" spans="2:8" s="34" customFormat="1" x14ac:dyDescent="0.2">
      <c r="B29" s="43" t="s">
        <v>36</v>
      </c>
      <c r="C29" s="13" t="s">
        <v>240</v>
      </c>
      <c r="D29" s="20"/>
      <c r="E29" s="145"/>
      <c r="F29" s="15"/>
      <c r="G29" s="22"/>
      <c r="H29" s="17"/>
    </row>
    <row r="30" spans="2:8" x14ac:dyDescent="0.2">
      <c r="B30" s="43"/>
      <c r="C30" s="13"/>
      <c r="D30" s="20"/>
      <c r="E30" s="145"/>
      <c r="F30" s="15"/>
      <c r="G30" s="22"/>
      <c r="H30" s="39"/>
    </row>
    <row r="31" spans="2:8" x14ac:dyDescent="0.2">
      <c r="B31" s="43" t="s">
        <v>118</v>
      </c>
      <c r="C31" s="13" t="s">
        <v>237</v>
      </c>
      <c r="D31" s="20" t="s">
        <v>192</v>
      </c>
      <c r="E31" s="145">
        <v>500000</v>
      </c>
      <c r="F31" s="15">
        <v>1</v>
      </c>
      <c r="G31" s="22">
        <v>500000</v>
      </c>
      <c r="H31" s="39"/>
    </row>
    <row r="32" spans="2:8" x14ac:dyDescent="0.2">
      <c r="B32" s="43"/>
      <c r="C32" s="13"/>
      <c r="D32" s="20"/>
      <c r="E32" s="145"/>
      <c r="F32" s="15"/>
      <c r="G32" s="22"/>
      <c r="H32" s="38"/>
    </row>
    <row r="33" spans="2:8" ht="25.5" x14ac:dyDescent="0.2">
      <c r="B33" s="43" t="s">
        <v>119</v>
      </c>
      <c r="C33" s="13" t="s">
        <v>263</v>
      </c>
      <c r="D33" s="20" t="s">
        <v>25</v>
      </c>
      <c r="E33" s="145">
        <f>E31</f>
        <v>500000</v>
      </c>
      <c r="F33" s="15"/>
      <c r="G33" s="22"/>
      <c r="H33" s="38"/>
    </row>
    <row r="34" spans="2:8" x14ac:dyDescent="0.2">
      <c r="B34" s="43"/>
      <c r="C34" s="13"/>
      <c r="D34" s="20"/>
      <c r="E34" s="145"/>
      <c r="F34" s="15"/>
      <c r="G34" s="22"/>
      <c r="H34" s="38"/>
    </row>
    <row r="35" spans="2:8" ht="27.75" customHeight="1" x14ac:dyDescent="0.2">
      <c r="B35" s="43" t="s">
        <v>37</v>
      </c>
      <c r="C35" s="13" t="s">
        <v>252</v>
      </c>
      <c r="D35" s="20"/>
      <c r="E35" s="145"/>
      <c r="F35" s="15"/>
      <c r="G35" s="22"/>
      <c r="H35" s="38"/>
    </row>
    <row r="36" spans="2:8" x14ac:dyDescent="0.2">
      <c r="B36" s="43"/>
      <c r="C36" s="13"/>
      <c r="D36" s="20"/>
      <c r="E36" s="145"/>
      <c r="F36" s="15"/>
      <c r="G36" s="22"/>
      <c r="H36" s="38"/>
    </row>
    <row r="37" spans="2:8" x14ac:dyDescent="0.2">
      <c r="B37" s="43" t="s">
        <v>120</v>
      </c>
      <c r="C37" s="13" t="s">
        <v>253</v>
      </c>
      <c r="D37" s="20" t="s">
        <v>192</v>
      </c>
      <c r="E37" s="145">
        <v>100000</v>
      </c>
      <c r="F37" s="15">
        <v>1</v>
      </c>
      <c r="G37" s="22">
        <v>100000</v>
      </c>
      <c r="H37" s="38"/>
    </row>
    <row r="38" spans="2:8" x14ac:dyDescent="0.2">
      <c r="B38" s="43"/>
      <c r="C38" s="13"/>
      <c r="D38" s="20"/>
      <c r="E38" s="145"/>
      <c r="F38" s="15"/>
      <c r="G38" s="22"/>
      <c r="H38" s="38"/>
    </row>
    <row r="39" spans="2:8" ht="25.5" x14ac:dyDescent="0.2">
      <c r="B39" s="43" t="s">
        <v>241</v>
      </c>
      <c r="C39" s="13" t="s">
        <v>264</v>
      </c>
      <c r="D39" s="20" t="s">
        <v>25</v>
      </c>
      <c r="E39" s="145">
        <f>E37</f>
        <v>100000</v>
      </c>
      <c r="F39" s="15"/>
      <c r="G39" s="22"/>
      <c r="H39" s="38"/>
    </row>
    <row r="40" spans="2:8" x14ac:dyDescent="0.2">
      <c r="B40" s="43"/>
      <c r="C40" s="13"/>
      <c r="D40" s="20"/>
      <c r="E40" s="145"/>
      <c r="F40" s="15"/>
      <c r="G40" s="22"/>
      <c r="H40" s="38"/>
    </row>
    <row r="41" spans="2:8" x14ac:dyDescent="0.2">
      <c r="B41" s="43" t="s">
        <v>265</v>
      </c>
      <c r="C41" s="13" t="s">
        <v>254</v>
      </c>
      <c r="D41" s="20"/>
      <c r="E41" s="145"/>
      <c r="F41" s="15"/>
      <c r="G41" s="22"/>
      <c r="H41" s="38"/>
    </row>
    <row r="42" spans="2:8" x14ac:dyDescent="0.2">
      <c r="B42" s="43"/>
      <c r="C42" s="13"/>
      <c r="D42" s="20"/>
      <c r="E42" s="145"/>
      <c r="F42" s="15"/>
      <c r="G42" s="22"/>
      <c r="H42" s="38"/>
    </row>
    <row r="43" spans="2:8" x14ac:dyDescent="0.2">
      <c r="B43" s="43" t="s">
        <v>34</v>
      </c>
      <c r="C43" s="13" t="s">
        <v>255</v>
      </c>
      <c r="D43" s="20" t="s">
        <v>192</v>
      </c>
      <c r="E43" s="145">
        <v>500000</v>
      </c>
      <c r="F43" s="15">
        <v>1</v>
      </c>
      <c r="G43" s="22">
        <v>500000</v>
      </c>
      <c r="H43" s="38"/>
    </row>
    <row r="44" spans="2:8" x14ac:dyDescent="0.2">
      <c r="B44" s="43"/>
      <c r="C44" s="13"/>
      <c r="D44" s="20"/>
      <c r="E44" s="145"/>
      <c r="F44" s="15"/>
      <c r="G44" s="22"/>
      <c r="H44" s="38"/>
    </row>
    <row r="45" spans="2:8" x14ac:dyDescent="0.2">
      <c r="B45" s="43" t="s">
        <v>35</v>
      </c>
      <c r="C45" s="13" t="s">
        <v>244</v>
      </c>
      <c r="D45" s="20" t="s">
        <v>192</v>
      </c>
      <c r="E45" s="145">
        <v>50000</v>
      </c>
      <c r="F45" s="15">
        <v>1</v>
      </c>
      <c r="G45" s="22">
        <v>50000</v>
      </c>
      <c r="H45" s="38"/>
    </row>
    <row r="46" spans="2:8" x14ac:dyDescent="0.2">
      <c r="B46" s="43"/>
      <c r="C46" s="13"/>
      <c r="D46" s="20"/>
      <c r="E46" s="145"/>
      <c r="F46" s="15"/>
      <c r="G46" s="22"/>
      <c r="H46" s="38"/>
    </row>
    <row r="47" spans="2:8" ht="25.5" x14ac:dyDescent="0.2">
      <c r="B47" s="43" t="s">
        <v>40</v>
      </c>
      <c r="C47" s="13" t="s">
        <v>266</v>
      </c>
      <c r="D47" s="20" t="s">
        <v>25</v>
      </c>
      <c r="E47" s="145">
        <f>E43+E45</f>
        <v>550000</v>
      </c>
      <c r="F47" s="15"/>
      <c r="G47" s="22"/>
      <c r="H47" s="38"/>
    </row>
    <row r="48" spans="2:8" x14ac:dyDescent="0.2">
      <c r="B48" s="43"/>
      <c r="C48" s="13"/>
      <c r="D48" s="20"/>
      <c r="E48" s="145"/>
      <c r="F48" s="15"/>
      <c r="G48" s="22"/>
      <c r="H48" s="38"/>
    </row>
    <row r="49" spans="2:8" x14ac:dyDescent="0.2">
      <c r="B49" s="43" t="s">
        <v>37</v>
      </c>
      <c r="C49" s="13" t="s">
        <v>256</v>
      </c>
      <c r="D49" s="20"/>
      <c r="E49" s="145"/>
      <c r="F49" s="15"/>
      <c r="G49" s="22"/>
      <c r="H49" s="38"/>
    </row>
    <row r="50" spans="2:8" x14ac:dyDescent="0.2">
      <c r="B50" s="43"/>
      <c r="C50" s="13"/>
      <c r="D50" s="20"/>
      <c r="E50" s="145"/>
      <c r="F50" s="15"/>
      <c r="G50" s="22"/>
      <c r="H50" s="38"/>
    </row>
    <row r="51" spans="2:8" x14ac:dyDescent="0.2">
      <c r="B51" s="43" t="s">
        <v>120</v>
      </c>
      <c r="C51" s="13" t="s">
        <v>257</v>
      </c>
      <c r="D51" s="20" t="s">
        <v>192</v>
      </c>
      <c r="E51" s="145">
        <v>900000</v>
      </c>
      <c r="F51" s="15">
        <v>1</v>
      </c>
      <c r="G51" s="22">
        <v>900000</v>
      </c>
      <c r="H51" s="38"/>
    </row>
    <row r="52" spans="2:8" x14ac:dyDescent="0.2">
      <c r="B52" s="43"/>
      <c r="C52" s="13"/>
      <c r="D52" s="20"/>
      <c r="E52" s="145"/>
      <c r="F52" s="15"/>
      <c r="G52" s="22"/>
      <c r="H52" s="38"/>
    </row>
    <row r="53" spans="2:8" ht="25.5" x14ac:dyDescent="0.2">
      <c r="B53" s="43" t="s">
        <v>241</v>
      </c>
      <c r="C53" s="13" t="s">
        <v>267</v>
      </c>
      <c r="D53" s="20" t="s">
        <v>25</v>
      </c>
      <c r="E53" s="145">
        <f>E51</f>
        <v>900000</v>
      </c>
      <c r="F53" s="15"/>
      <c r="G53" s="22"/>
      <c r="H53" s="38"/>
    </row>
    <row r="54" spans="2:8" x14ac:dyDescent="0.2">
      <c r="B54" s="43"/>
      <c r="C54" s="13"/>
      <c r="D54" s="35"/>
      <c r="E54" s="145"/>
      <c r="F54" s="15"/>
      <c r="G54" s="22"/>
    </row>
    <row r="55" spans="2:8" ht="25.5" x14ac:dyDescent="0.2">
      <c r="B55" s="43" t="s">
        <v>38</v>
      </c>
      <c r="C55" s="13" t="s">
        <v>245</v>
      </c>
      <c r="D55" s="20"/>
      <c r="E55" s="145"/>
      <c r="F55" s="15"/>
      <c r="G55" s="22"/>
      <c r="H55" s="38"/>
    </row>
    <row r="56" spans="2:8" x14ac:dyDescent="0.2">
      <c r="B56" s="43"/>
      <c r="C56" s="13"/>
      <c r="D56" s="20"/>
      <c r="E56" s="145"/>
      <c r="F56" s="15"/>
      <c r="G56" s="22"/>
      <c r="H56" s="42"/>
    </row>
    <row r="57" spans="2:8" x14ac:dyDescent="0.2">
      <c r="B57" s="43" t="s">
        <v>242</v>
      </c>
      <c r="C57" s="13" t="s">
        <v>258</v>
      </c>
      <c r="D57" s="20" t="s">
        <v>221</v>
      </c>
      <c r="E57" s="145">
        <v>60</v>
      </c>
      <c r="F57" s="15"/>
      <c r="G57" s="22"/>
    </row>
    <row r="58" spans="2:8" x14ac:dyDescent="0.2">
      <c r="B58" s="43"/>
      <c r="C58" s="13"/>
      <c r="D58" s="20"/>
      <c r="E58" s="145"/>
      <c r="F58" s="15"/>
      <c r="G58" s="22"/>
      <c r="H58" s="38"/>
    </row>
    <row r="59" spans="2:8" x14ac:dyDescent="0.2">
      <c r="B59" s="43" t="s">
        <v>243</v>
      </c>
      <c r="C59" s="13" t="s">
        <v>246</v>
      </c>
      <c r="D59" s="20" t="s">
        <v>221</v>
      </c>
      <c r="E59" s="145">
        <v>60</v>
      </c>
      <c r="F59" s="15"/>
      <c r="G59" s="22"/>
      <c r="H59" s="38"/>
    </row>
    <row r="60" spans="2:8" ht="6.95" customHeight="1" x14ac:dyDescent="0.2">
      <c r="B60" s="43"/>
      <c r="C60" s="13"/>
      <c r="D60" s="20"/>
      <c r="E60" s="145"/>
      <c r="F60" s="15"/>
      <c r="G60" s="22"/>
      <c r="H60" s="38"/>
    </row>
    <row r="61" spans="2:8" x14ac:dyDescent="0.2">
      <c r="B61" s="43" t="s">
        <v>39</v>
      </c>
      <c r="C61" s="146" t="s">
        <v>319</v>
      </c>
      <c r="D61" s="144"/>
      <c r="E61" s="145"/>
      <c r="F61" s="15"/>
      <c r="G61" s="22"/>
      <c r="H61" s="38"/>
    </row>
    <row r="62" spans="2:8" ht="8.4499999999999993" customHeight="1" x14ac:dyDescent="0.2">
      <c r="B62" s="43"/>
      <c r="C62" s="146"/>
      <c r="D62" s="144"/>
      <c r="E62" s="145"/>
      <c r="F62" s="15"/>
      <c r="G62" s="22"/>
      <c r="H62" s="38"/>
    </row>
    <row r="63" spans="2:8" x14ac:dyDescent="0.2">
      <c r="B63" s="43"/>
      <c r="C63" s="147" t="s">
        <v>317</v>
      </c>
      <c r="D63" s="144" t="s">
        <v>193</v>
      </c>
      <c r="E63" s="145">
        <v>50000</v>
      </c>
      <c r="F63" s="15">
        <v>1</v>
      </c>
      <c r="G63" s="22">
        <v>50000</v>
      </c>
      <c r="H63" s="38"/>
    </row>
    <row r="64" spans="2:8" x14ac:dyDescent="0.2">
      <c r="B64" s="43"/>
      <c r="C64" s="146"/>
      <c r="D64" s="144"/>
      <c r="E64" s="145"/>
      <c r="F64" s="15"/>
      <c r="G64" s="22"/>
      <c r="H64" s="38"/>
    </row>
    <row r="65" spans="2:8" ht="24" x14ac:dyDescent="0.2">
      <c r="B65" s="43"/>
      <c r="C65" s="147" t="s">
        <v>318</v>
      </c>
      <c r="D65" s="144" t="s">
        <v>25</v>
      </c>
      <c r="E65" s="145">
        <f>E63</f>
        <v>50000</v>
      </c>
      <c r="F65" s="15"/>
      <c r="G65" s="22"/>
      <c r="H65" s="38"/>
    </row>
    <row r="66" spans="2:8" s="26" customFormat="1" ht="19.5" customHeight="1" x14ac:dyDescent="0.2">
      <c r="B66" s="99" t="str">
        <f>$B$11</f>
        <v>E</v>
      </c>
      <c r="C66" s="347" t="s">
        <v>228</v>
      </c>
      <c r="D66" s="348"/>
      <c r="E66" s="348"/>
      <c r="F66" s="349"/>
      <c r="G66" s="198"/>
      <c r="H66" s="32"/>
    </row>
  </sheetData>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N164"/>
  <sheetViews>
    <sheetView showGridLines="0" view="pageBreakPreview" zoomScaleNormal="100" zoomScaleSheetLayoutView="100" zoomScalePageLayoutView="150" workbookViewId="0">
      <selection activeCell="I27" sqref="I27"/>
    </sheetView>
  </sheetViews>
  <sheetFormatPr defaultColWidth="8.85546875" defaultRowHeight="12.75" x14ac:dyDescent="0.2"/>
  <cols>
    <col min="1" max="1" width="2" style="79" customWidth="1"/>
    <col min="2" max="2" width="8.42578125" style="153" customWidth="1"/>
    <col min="3" max="3" width="55.85546875" style="68" customWidth="1"/>
    <col min="4" max="4" width="6.5703125" style="68" customWidth="1"/>
    <col min="5" max="5" width="21.85546875" style="90" customWidth="1"/>
    <col min="6" max="6" width="1.42578125" style="79" customWidth="1"/>
    <col min="7" max="7" width="4.42578125" style="79" customWidth="1"/>
    <col min="8" max="8" width="9.5703125" style="79" customWidth="1"/>
    <col min="9" max="9" width="11.42578125" style="91" customWidth="1"/>
    <col min="10" max="10" width="11.5703125" style="79" bestFit="1" customWidth="1"/>
    <col min="11" max="11" width="8.85546875" style="79"/>
    <col min="12" max="12" width="15.42578125" style="79" customWidth="1"/>
    <col min="13" max="13" width="12.5703125" style="79" customWidth="1"/>
    <col min="14" max="14" width="9.42578125" style="79" customWidth="1"/>
    <col min="15" max="16384" width="8.85546875" style="79"/>
  </cols>
  <sheetData>
    <row r="1" spans="2:14" s="63" customFormat="1" ht="18" customHeight="1" x14ac:dyDescent="0.2">
      <c r="B1" s="2" t="str">
        <f>Client1</f>
        <v>Province of KwaZulu-Natal</v>
      </c>
      <c r="C1" s="65"/>
      <c r="D1" s="65"/>
      <c r="F1" s="152" t="str">
        <f>"Contract No. "&amp;ContractNo</f>
        <v>Contract No. ZNB01224/00000/00/PMC/INF/21/T</v>
      </c>
      <c r="H1" s="109"/>
      <c r="I1" s="134"/>
      <c r="M1" s="109"/>
    </row>
    <row r="2" spans="2:14" s="63" customFormat="1" ht="16.5" customHeight="1" x14ac:dyDescent="0.2">
      <c r="B2" s="88" t="str">
        <f>Client2</f>
        <v>Department of Transport</v>
      </c>
      <c r="C2" s="65"/>
      <c r="D2" s="65"/>
      <c r="E2" s="109"/>
      <c r="F2" s="109"/>
      <c r="G2" s="109"/>
      <c r="H2" s="109"/>
      <c r="I2" s="134"/>
      <c r="K2" s="64"/>
      <c r="L2" s="64"/>
      <c r="M2" s="109"/>
    </row>
    <row r="3" spans="2:14" s="63" customFormat="1" ht="13.5" customHeight="1" x14ac:dyDescent="0.2">
      <c r="B3" s="133"/>
      <c r="C3" s="65"/>
      <c r="D3" s="65"/>
      <c r="E3" s="109"/>
      <c r="F3" s="109"/>
      <c r="G3" s="109"/>
      <c r="H3" s="109"/>
      <c r="I3" s="134"/>
      <c r="K3" s="64"/>
      <c r="L3" s="64"/>
      <c r="M3" s="109"/>
    </row>
    <row r="4" spans="2:14" s="63" customFormat="1" ht="13.5" customHeight="1" x14ac:dyDescent="0.2">
      <c r="B4" s="133"/>
      <c r="C4" s="65"/>
      <c r="D4" s="65"/>
      <c r="E4" s="109"/>
      <c r="F4" s="109"/>
      <c r="G4" s="109"/>
      <c r="H4" s="109"/>
      <c r="I4" s="134"/>
      <c r="K4" s="64"/>
      <c r="L4" s="64"/>
      <c r="M4" s="109"/>
    </row>
    <row r="5" spans="2:14" ht="12.75" customHeight="1" x14ac:dyDescent="0.2">
      <c r="B5" s="158" t="str">
        <f>'[2]Sch F'!B6</f>
        <v>SCHEDULE F: EXPANDED PUBLIC WORKS PROGRAMME</v>
      </c>
      <c r="C5" s="108"/>
      <c r="D5" s="108"/>
      <c r="E5" s="108"/>
    </row>
    <row r="6" spans="2:14" ht="12.75" customHeight="1" x14ac:dyDescent="0.2">
      <c r="B6" s="110"/>
      <c r="C6" s="155"/>
      <c r="D6" s="155"/>
      <c r="E6" s="155"/>
    </row>
    <row r="7" spans="2:14" ht="12.75" customHeight="1" x14ac:dyDescent="0.2">
      <c r="B7" s="345" t="s">
        <v>325</v>
      </c>
      <c r="C7" s="345"/>
      <c r="D7" s="345"/>
      <c r="E7" s="345"/>
    </row>
    <row r="8" spans="2:14" ht="12.75" customHeight="1" x14ac:dyDescent="0.2">
      <c r="B8" s="159"/>
      <c r="C8" s="159"/>
      <c r="D8" s="159"/>
      <c r="E8" s="159"/>
    </row>
    <row r="9" spans="2:14" ht="25.5" customHeight="1" x14ac:dyDescent="0.2">
      <c r="B9" s="344" t="str">
        <f>ContractDescription</f>
        <v>PROVISION OF ROUTINE AND SAFETY MAINTENANCE ON VARIOUS ROADS WITHIN THE APPELSBOSCH ZONE
UMSHWATHI AREA OFFICE</v>
      </c>
      <c r="C9" s="344"/>
      <c r="D9" s="344"/>
      <c r="E9" s="344"/>
      <c r="F9" s="153"/>
      <c r="G9" s="312"/>
      <c r="H9" s="153"/>
    </row>
    <row r="10" spans="2:14" ht="5.25" customHeight="1" thickBot="1" x14ac:dyDescent="0.25">
      <c r="B10" s="346"/>
      <c r="C10" s="346"/>
      <c r="D10" s="346"/>
      <c r="E10" s="346"/>
    </row>
    <row r="11" spans="2:14" s="108" customFormat="1" ht="24.95" customHeight="1" thickBot="1" x14ac:dyDescent="0.25">
      <c r="B11" s="135" t="s">
        <v>233</v>
      </c>
      <c r="C11" s="136" t="s">
        <v>1</v>
      </c>
      <c r="D11" s="161" t="s">
        <v>222</v>
      </c>
      <c r="E11" s="137" t="s">
        <v>5</v>
      </c>
      <c r="I11" s="138"/>
    </row>
    <row r="12" spans="2:14" ht="21" customHeight="1" x14ac:dyDescent="0.2">
      <c r="B12" s="157" t="s">
        <v>259</v>
      </c>
      <c r="C12" s="162" t="str">
        <f>'Chapter E'!C11</f>
        <v>EXPANDED PUBLIC WORKS PROGRAMME (EPWP)</v>
      </c>
      <c r="D12" s="166"/>
      <c r="E12" s="200"/>
      <c r="H12" s="108"/>
      <c r="I12" s="140"/>
    </row>
    <row r="13" spans="2:14" ht="9" customHeight="1" thickBot="1" x14ac:dyDescent="0.25">
      <c r="B13" s="141"/>
      <c r="C13" s="154"/>
      <c r="D13" s="167"/>
      <c r="E13" s="201"/>
      <c r="H13" s="108"/>
      <c r="I13" s="140"/>
    </row>
    <row r="14" spans="2:14" ht="23.45" customHeight="1" thickBot="1" x14ac:dyDescent="0.25">
      <c r="B14" s="163" t="e">
        <f>"TOTAL CARRIED FORWARD TO SUMMARY (Page C"&amp;_Summary&amp;")"</f>
        <v>#REF!</v>
      </c>
      <c r="C14" s="164"/>
      <c r="D14" s="165"/>
      <c r="E14" s="202"/>
      <c r="N14" s="79">
        <f>31+26</f>
        <v>57</v>
      </c>
    </row>
    <row r="15" spans="2:14" x14ac:dyDescent="0.2">
      <c r="E15" s="142"/>
      <c r="G15" s="168"/>
    </row>
    <row r="66" spans="2:8" x14ac:dyDescent="0.2">
      <c r="B66" s="8"/>
      <c r="C66" s="8"/>
      <c r="D66" s="8"/>
      <c r="E66" s="8"/>
      <c r="F66" s="153"/>
      <c r="G66" s="153"/>
      <c r="H66" s="153"/>
    </row>
    <row r="164" spans="2:8" x14ac:dyDescent="0.2">
      <c r="B164" s="8"/>
      <c r="C164" s="8"/>
      <c r="D164" s="8"/>
      <c r="E164" s="8"/>
      <c r="F164" s="153"/>
      <c r="G164" s="153"/>
      <c r="H164" s="153"/>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2"/>
  <sheetViews>
    <sheetView view="pageBreakPreview" zoomScaleNormal="125" zoomScaleSheetLayoutView="100" zoomScalePageLayoutView="125" workbookViewId="0">
      <selection activeCell="F28" sqref="F28"/>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MAX(G9:G495)</f>
        <v>16560559</v>
      </c>
    </row>
    <row r="2" spans="2:8" x14ac:dyDescent="0.2">
      <c r="B2" s="81" t="str">
        <f>Client1</f>
        <v>Province of KwaZulu-Natal</v>
      </c>
      <c r="C2" s="82"/>
      <c r="D2" s="57"/>
      <c r="E2" s="327" t="str">
        <f>"Contract No. "&amp;ContractNo</f>
        <v>Contract No. ZNB01224/00000/00/PMC/INF/21/T</v>
      </c>
      <c r="F2" s="327"/>
      <c r="G2" s="327"/>
    </row>
    <row r="3" spans="2:8" x14ac:dyDescent="0.2">
      <c r="B3" s="104" t="str">
        <f>Client2</f>
        <v>Department of Transport</v>
      </c>
      <c r="C3" s="82"/>
      <c r="D3" s="57"/>
      <c r="E3" s="57"/>
      <c r="F3" s="58"/>
      <c r="G3" s="83"/>
    </row>
    <row r="4" spans="2:8" x14ac:dyDescent="0.2">
      <c r="B4" s="59"/>
      <c r="C4" s="59"/>
      <c r="D4" s="105"/>
      <c r="E4" s="105"/>
      <c r="F4" s="61"/>
      <c r="G4" s="84"/>
    </row>
    <row r="5" spans="2:8" x14ac:dyDescent="0.2">
      <c r="B5" s="325" t="s">
        <v>288</v>
      </c>
      <c r="C5" s="326"/>
      <c r="D5" s="326"/>
      <c r="E5" s="326"/>
      <c r="F5" s="326"/>
      <c r="G5" s="350" t="str">
        <f>"CHAPTER "&amp;B11</f>
        <v>CHAPTER F</v>
      </c>
      <c r="H5" s="106"/>
    </row>
    <row r="6" spans="2:8" ht="7.5" customHeight="1" x14ac:dyDescent="0.2">
      <c r="B6" s="318" t="str">
        <f>ContractDescription</f>
        <v>PROVISION OF ROUTINE AND SAFETY MAINTENANCE ON VARIOUS ROADS WITHIN THE APPELSBOSCH ZONE
UMSHWATHI AREA OFFICE</v>
      </c>
      <c r="C6" s="319"/>
      <c r="D6" s="319"/>
      <c r="E6" s="319"/>
      <c r="F6" s="319"/>
      <c r="G6" s="351"/>
      <c r="H6" s="110"/>
    </row>
    <row r="7" spans="2:8" ht="12.75" customHeight="1" x14ac:dyDescent="0.2">
      <c r="B7" s="318"/>
      <c r="C7" s="319"/>
      <c r="D7" s="319"/>
      <c r="E7" s="319"/>
      <c r="F7" s="319"/>
      <c r="G7" s="351"/>
      <c r="H7" s="110"/>
    </row>
    <row r="8" spans="2:8" ht="7.5" customHeight="1" x14ac:dyDescent="0.2">
      <c r="B8" s="320"/>
      <c r="C8" s="321"/>
      <c r="D8" s="321"/>
      <c r="E8" s="321"/>
      <c r="F8" s="321"/>
      <c r="G8" s="352"/>
      <c r="H8" s="110"/>
    </row>
    <row r="9" spans="2:8" s="8" customFormat="1" ht="24.95" customHeight="1" x14ac:dyDescent="0.2">
      <c r="B9" s="9" t="s">
        <v>0</v>
      </c>
      <c r="C9" s="10" t="s">
        <v>1</v>
      </c>
      <c r="D9" s="10" t="s">
        <v>2</v>
      </c>
      <c r="E9" s="10" t="s">
        <v>3</v>
      </c>
      <c r="F9" s="10" t="s">
        <v>4</v>
      </c>
      <c r="G9" s="10" t="s">
        <v>5</v>
      </c>
      <c r="H9" s="108"/>
    </row>
    <row r="10" spans="2:8" x14ac:dyDescent="0.2">
      <c r="B10" s="12"/>
      <c r="C10" s="13"/>
      <c r="D10" s="14"/>
      <c r="E10" s="14"/>
      <c r="F10" s="15"/>
      <c r="G10" s="16"/>
      <c r="H10" s="17"/>
    </row>
    <row r="11" spans="2:8" x14ac:dyDescent="0.2">
      <c r="B11" s="53" t="s">
        <v>251</v>
      </c>
      <c r="C11" s="19" t="s">
        <v>269</v>
      </c>
      <c r="D11" s="20"/>
      <c r="E11" s="20"/>
      <c r="F11" s="15"/>
      <c r="G11" s="22"/>
      <c r="H11" s="38"/>
    </row>
    <row r="12" spans="2:8" x14ac:dyDescent="0.2">
      <c r="B12" s="43"/>
      <c r="C12" s="13"/>
      <c r="D12" s="20"/>
      <c r="E12" s="20"/>
      <c r="F12" s="15"/>
      <c r="G12" s="22"/>
      <c r="H12" s="38"/>
    </row>
    <row r="13" spans="2:8" x14ac:dyDescent="0.2">
      <c r="B13" s="43" t="s">
        <v>278</v>
      </c>
      <c r="C13" s="13" t="s">
        <v>270</v>
      </c>
      <c r="D13" s="20"/>
      <c r="E13" s="20"/>
      <c r="F13" s="15"/>
      <c r="G13" s="22"/>
      <c r="H13" s="38"/>
    </row>
    <row r="14" spans="2:8" x14ac:dyDescent="0.2">
      <c r="B14" s="53"/>
      <c r="C14" s="13"/>
      <c r="D14" s="20"/>
      <c r="E14" s="20"/>
      <c r="F14" s="15"/>
      <c r="G14" s="22"/>
      <c r="H14" s="38"/>
    </row>
    <row r="15" spans="2:8" ht="25.5" x14ac:dyDescent="0.2">
      <c r="B15" s="43" t="s">
        <v>34</v>
      </c>
      <c r="C15" s="13" t="s">
        <v>271</v>
      </c>
      <c r="D15" s="20"/>
      <c r="E15" s="21"/>
      <c r="F15" s="15"/>
      <c r="G15" s="22"/>
      <c r="H15" s="39"/>
    </row>
    <row r="16" spans="2:8" x14ac:dyDescent="0.2">
      <c r="B16" s="53"/>
      <c r="C16" s="13"/>
      <c r="D16" s="20"/>
      <c r="E16" s="21"/>
      <c r="F16" s="15"/>
      <c r="G16" s="22"/>
      <c r="H16" s="39"/>
    </row>
    <row r="17" spans="2:8" ht="51" x14ac:dyDescent="0.2">
      <c r="B17" s="43" t="s">
        <v>66</v>
      </c>
      <c r="C17" s="13" t="s">
        <v>272</v>
      </c>
      <c r="D17" s="20" t="s">
        <v>33</v>
      </c>
      <c r="E17" s="21">
        <v>4</v>
      </c>
      <c r="F17" s="15"/>
      <c r="G17" s="22"/>
      <c r="H17" s="38"/>
    </row>
    <row r="18" spans="2:8" x14ac:dyDescent="0.2">
      <c r="B18" s="43"/>
      <c r="C18" s="13"/>
      <c r="D18" s="20"/>
      <c r="E18" s="21"/>
      <c r="F18" s="15"/>
      <c r="G18" s="22"/>
      <c r="H18" s="38"/>
    </row>
    <row r="19" spans="2:8" ht="51" x14ac:dyDescent="0.2">
      <c r="B19" s="43" t="s">
        <v>67</v>
      </c>
      <c r="C19" s="13" t="s">
        <v>273</v>
      </c>
      <c r="D19" s="20" t="s">
        <v>33</v>
      </c>
      <c r="E19" s="21">
        <v>5</v>
      </c>
      <c r="F19" s="15"/>
      <c r="G19" s="22"/>
    </row>
    <row r="20" spans="2:8" x14ac:dyDescent="0.2">
      <c r="B20" s="43"/>
      <c r="C20" s="1"/>
      <c r="D20" s="20"/>
      <c r="E20" s="21"/>
      <c r="F20" s="15"/>
      <c r="G20" s="22"/>
    </row>
    <row r="21" spans="2:8" ht="51" x14ac:dyDescent="0.2">
      <c r="B21" s="43" t="s">
        <v>117</v>
      </c>
      <c r="C21" s="13" t="s">
        <v>274</v>
      </c>
      <c r="D21" s="20" t="s">
        <v>33</v>
      </c>
      <c r="E21" s="21">
        <v>5</v>
      </c>
      <c r="F21" s="15"/>
      <c r="G21" s="22"/>
    </row>
    <row r="22" spans="2:8" x14ac:dyDescent="0.2">
      <c r="B22" s="43"/>
      <c r="C22" s="13"/>
      <c r="D22" s="20"/>
      <c r="E22" s="21"/>
      <c r="F22" s="15"/>
      <c r="G22" s="22"/>
    </row>
    <row r="23" spans="2:8" ht="51" x14ac:dyDescent="0.2">
      <c r="B23" s="43" t="s">
        <v>247</v>
      </c>
      <c r="C23" s="13" t="s">
        <v>275</v>
      </c>
      <c r="D23" s="20" t="s">
        <v>33</v>
      </c>
      <c r="E23" s="21">
        <v>2</v>
      </c>
      <c r="F23" s="15"/>
      <c r="G23" s="22"/>
    </row>
    <row r="24" spans="2:8" x14ac:dyDescent="0.2">
      <c r="B24" s="43"/>
      <c r="C24" s="13"/>
      <c r="D24" s="20"/>
      <c r="E24" s="21"/>
      <c r="F24" s="15"/>
      <c r="G24" s="22"/>
    </row>
    <row r="25" spans="2:8" ht="51" x14ac:dyDescent="0.2">
      <c r="B25" s="43" t="s">
        <v>248</v>
      </c>
      <c r="C25" s="13" t="s">
        <v>276</v>
      </c>
      <c r="D25" s="20" t="s">
        <v>33</v>
      </c>
      <c r="E25" s="21">
        <v>0</v>
      </c>
      <c r="F25" s="15"/>
      <c r="G25" s="22"/>
      <c r="H25" s="39"/>
    </row>
    <row r="26" spans="2:8" x14ac:dyDescent="0.2">
      <c r="B26" s="43"/>
      <c r="C26" s="13"/>
      <c r="D26" s="20"/>
      <c r="E26" s="23"/>
      <c r="F26" s="15"/>
      <c r="G26" s="22"/>
      <c r="H26" s="17"/>
    </row>
    <row r="27" spans="2:8" s="34" customFormat="1" ht="51" x14ac:dyDescent="0.2">
      <c r="B27" s="43" t="s">
        <v>249</v>
      </c>
      <c r="C27" s="13" t="s">
        <v>277</v>
      </c>
      <c r="D27" s="20" t="s">
        <v>33</v>
      </c>
      <c r="E27" s="23">
        <v>0</v>
      </c>
      <c r="F27" s="15"/>
      <c r="G27" s="22"/>
      <c r="H27" s="17"/>
    </row>
    <row r="28" spans="2:8" x14ac:dyDescent="0.2">
      <c r="B28" s="43"/>
      <c r="C28" s="13"/>
      <c r="D28" s="20"/>
      <c r="E28" s="21"/>
      <c r="F28" s="15"/>
      <c r="G28" s="22"/>
      <c r="H28" s="39"/>
    </row>
    <row r="29" spans="2:8" ht="25.5" x14ac:dyDescent="0.2">
      <c r="B29" s="43" t="s">
        <v>279</v>
      </c>
      <c r="C29" s="13" t="s">
        <v>280</v>
      </c>
      <c r="D29" s="20"/>
      <c r="E29" s="21"/>
      <c r="F29" s="15"/>
      <c r="G29" s="22"/>
      <c r="H29" s="39"/>
    </row>
    <row r="30" spans="2:8" x14ac:dyDescent="0.2">
      <c r="B30" s="43"/>
      <c r="C30" s="13"/>
      <c r="D30" s="20"/>
      <c r="E30" s="21"/>
      <c r="F30" s="15"/>
      <c r="G30" s="22"/>
      <c r="H30" s="38"/>
    </row>
    <row r="31" spans="2:8" ht="25.5" x14ac:dyDescent="0.2">
      <c r="B31" s="43" t="s">
        <v>34</v>
      </c>
      <c r="C31" s="13" t="s">
        <v>281</v>
      </c>
      <c r="D31" s="20" t="s">
        <v>192</v>
      </c>
      <c r="E31" s="21">
        <v>16560559</v>
      </c>
      <c r="F31" s="15">
        <v>1</v>
      </c>
      <c r="G31" s="22">
        <v>16560559</v>
      </c>
      <c r="H31" s="38"/>
    </row>
    <row r="32" spans="2:8" x14ac:dyDescent="0.2">
      <c r="B32" s="43"/>
      <c r="C32" s="13"/>
      <c r="D32" s="20"/>
      <c r="E32" s="21"/>
      <c r="F32" s="15"/>
      <c r="G32" s="22"/>
      <c r="H32" s="38"/>
    </row>
    <row r="33" spans="2:8" ht="25.5" x14ac:dyDescent="0.2">
      <c r="B33" s="43" t="s">
        <v>35</v>
      </c>
      <c r="C33" s="111" t="s">
        <v>282</v>
      </c>
      <c r="D33" s="20" t="s">
        <v>25</v>
      </c>
      <c r="E33" s="21">
        <f>G31</f>
        <v>16560559</v>
      </c>
      <c r="F33" s="15"/>
      <c r="G33" s="22"/>
      <c r="H33" s="38"/>
    </row>
    <row r="34" spans="2:8" x14ac:dyDescent="0.2">
      <c r="B34" s="43"/>
      <c r="C34" s="13"/>
      <c r="D34" s="20"/>
      <c r="E34" s="20"/>
      <c r="F34" s="15"/>
      <c r="G34" s="22"/>
      <c r="H34" s="38"/>
    </row>
    <row r="35" spans="2:8" ht="38.25" x14ac:dyDescent="0.2">
      <c r="B35" s="43" t="s">
        <v>40</v>
      </c>
      <c r="C35" s="111" t="s">
        <v>283</v>
      </c>
      <c r="D35" s="20" t="s">
        <v>192</v>
      </c>
      <c r="E35" s="148">
        <v>871608</v>
      </c>
      <c r="F35" s="15">
        <v>1</v>
      </c>
      <c r="G35" s="22">
        <v>871608</v>
      </c>
      <c r="H35" s="38"/>
    </row>
    <row r="36" spans="2:8" x14ac:dyDescent="0.2">
      <c r="B36" s="43"/>
      <c r="C36" s="13"/>
      <c r="D36" s="20"/>
      <c r="E36" s="20"/>
      <c r="F36" s="15"/>
      <c r="G36" s="22"/>
      <c r="H36" s="38"/>
    </row>
    <row r="37" spans="2:8" ht="25.5" x14ac:dyDescent="0.2">
      <c r="B37" s="43" t="s">
        <v>37</v>
      </c>
      <c r="C37" s="13" t="s">
        <v>284</v>
      </c>
      <c r="D37" s="20" t="s">
        <v>25</v>
      </c>
      <c r="E37" s="21">
        <f>G35</f>
        <v>871608</v>
      </c>
      <c r="F37" s="15"/>
      <c r="G37" s="22"/>
      <c r="H37" s="38"/>
    </row>
    <row r="38" spans="2:8" x14ac:dyDescent="0.2">
      <c r="B38" s="43"/>
      <c r="C38" s="13"/>
      <c r="D38" s="20"/>
      <c r="E38" s="20"/>
      <c r="F38" s="15"/>
      <c r="G38" s="22"/>
      <c r="H38" s="38"/>
    </row>
    <row r="39" spans="2:8" ht="25.5" x14ac:dyDescent="0.2">
      <c r="B39" s="43" t="s">
        <v>38</v>
      </c>
      <c r="C39" s="13" t="s">
        <v>285</v>
      </c>
      <c r="D39" s="20" t="s">
        <v>286</v>
      </c>
      <c r="E39" s="20">
        <f>_Duration</f>
        <v>24</v>
      </c>
      <c r="F39" s="15"/>
      <c r="G39" s="22"/>
      <c r="H39" s="38"/>
    </row>
    <row r="40" spans="2:8" x14ac:dyDescent="0.2">
      <c r="B40" s="43"/>
      <c r="C40" s="13"/>
      <c r="D40" s="20"/>
      <c r="E40" s="20"/>
      <c r="F40" s="15"/>
      <c r="G40" s="22"/>
      <c r="H40" s="38"/>
    </row>
    <row r="41" spans="2:8" x14ac:dyDescent="0.2">
      <c r="B41" s="43"/>
      <c r="C41" s="13"/>
      <c r="D41" s="20"/>
      <c r="E41" s="20"/>
      <c r="F41" s="15"/>
      <c r="G41" s="22"/>
      <c r="H41" s="38"/>
    </row>
    <row r="42" spans="2:8" x14ac:dyDescent="0.2">
      <c r="B42" s="43"/>
      <c r="C42" s="13"/>
      <c r="D42" s="20"/>
      <c r="E42" s="20"/>
      <c r="F42" s="15"/>
      <c r="G42" s="22"/>
      <c r="H42" s="38"/>
    </row>
    <row r="43" spans="2:8" x14ac:dyDescent="0.2">
      <c r="B43" s="43"/>
      <c r="C43" s="13"/>
      <c r="D43" s="20"/>
      <c r="E43" s="20"/>
      <c r="F43" s="15"/>
      <c r="G43" s="22"/>
      <c r="H43" s="38"/>
    </row>
    <row r="44" spans="2:8" x14ac:dyDescent="0.2">
      <c r="B44" s="43"/>
      <c r="C44" s="13"/>
      <c r="D44" s="20"/>
      <c r="E44" s="20"/>
      <c r="F44" s="15"/>
      <c r="G44" s="22"/>
      <c r="H44" s="38"/>
    </row>
    <row r="45" spans="2:8" x14ac:dyDescent="0.2">
      <c r="B45" s="43"/>
      <c r="C45" s="13"/>
      <c r="D45" s="20"/>
      <c r="E45" s="20"/>
      <c r="F45" s="15"/>
      <c r="G45" s="22"/>
      <c r="H45" s="38"/>
    </row>
    <row r="46" spans="2:8" x14ac:dyDescent="0.2">
      <c r="B46" s="43"/>
      <c r="C46" s="13"/>
      <c r="D46" s="20"/>
      <c r="E46" s="20"/>
      <c r="F46" s="15"/>
      <c r="G46" s="22"/>
      <c r="H46" s="38"/>
    </row>
    <row r="47" spans="2:8" x14ac:dyDescent="0.2">
      <c r="B47" s="43"/>
      <c r="C47" s="13"/>
      <c r="D47" s="20"/>
      <c r="E47" s="20"/>
      <c r="F47" s="15"/>
      <c r="G47" s="22"/>
      <c r="H47" s="38"/>
    </row>
    <row r="48" spans="2:8" x14ac:dyDescent="0.2">
      <c r="B48" s="43"/>
      <c r="C48" s="13"/>
      <c r="D48" s="20"/>
      <c r="E48" s="20"/>
      <c r="F48" s="15"/>
      <c r="G48" s="22"/>
      <c r="H48" s="38"/>
    </row>
    <row r="49" spans="2:8" x14ac:dyDescent="0.2">
      <c r="B49" s="43"/>
      <c r="C49" s="13"/>
      <c r="D49" s="20"/>
      <c r="E49" s="20"/>
      <c r="F49" s="15"/>
      <c r="G49" s="22"/>
      <c r="H49" s="38"/>
    </row>
    <row r="50" spans="2:8" x14ac:dyDescent="0.2">
      <c r="B50" s="43"/>
      <c r="C50" s="13"/>
      <c r="D50" s="20"/>
      <c r="E50" s="20"/>
      <c r="F50" s="15"/>
      <c r="G50" s="22"/>
      <c r="H50" s="38"/>
    </row>
    <row r="51" spans="2:8" x14ac:dyDescent="0.2">
      <c r="B51" s="43"/>
      <c r="C51" s="13"/>
      <c r="D51" s="20"/>
      <c r="E51" s="20"/>
      <c r="F51" s="36"/>
      <c r="G51" s="16"/>
      <c r="H51" s="38"/>
    </row>
    <row r="52" spans="2:8" s="26" customFormat="1" ht="19.5" customHeight="1" x14ac:dyDescent="0.2">
      <c r="B52" s="99" t="str">
        <f>$B$11</f>
        <v>F</v>
      </c>
      <c r="C52" s="28" t="s">
        <v>12</v>
      </c>
      <c r="D52" s="29"/>
      <c r="E52" s="107"/>
      <c r="F52" s="29"/>
      <c r="G52" s="198"/>
      <c r="H52" s="32"/>
    </row>
    <row r="53" spans="2:8" x14ac:dyDescent="0.2">
      <c r="B53" s="316" t="str">
        <f>Client1</f>
        <v>Province of KwaZulu-Natal</v>
      </c>
      <c r="C53" s="316"/>
      <c r="D53" s="316"/>
      <c r="E53" s="314" t="str">
        <f>"Contract No. "&amp;ContractNo</f>
        <v>Contract No. ZNB01224/00000/00/PMC/INF/21/T</v>
      </c>
      <c r="F53" s="314"/>
      <c r="G53" s="314"/>
    </row>
    <row r="54" spans="2:8" x14ac:dyDescent="0.2">
      <c r="B54" s="316" t="str">
        <f>Client2</f>
        <v>Department of Transport</v>
      </c>
      <c r="C54" s="316"/>
      <c r="D54" s="316"/>
      <c r="E54" s="314"/>
      <c r="F54" s="314"/>
      <c r="G54" s="314"/>
    </row>
    <row r="55" spans="2:8" x14ac:dyDescent="0.2">
      <c r="B55" s="317"/>
      <c r="C55" s="317"/>
      <c r="D55" s="317"/>
      <c r="E55" s="315"/>
      <c r="F55" s="315"/>
      <c r="G55" s="315"/>
    </row>
    <row r="56" spans="2:8" x14ac:dyDescent="0.2">
      <c r="B56" s="325" t="str">
        <f>B5</f>
        <v>SCHEDULE F: SMALL CONTRACTOR DEVELOPMENT</v>
      </c>
      <c r="C56" s="326"/>
      <c r="D56" s="326"/>
      <c r="E56" s="326"/>
      <c r="F56" s="326"/>
      <c r="G56" s="328" t="str">
        <f>$G$5</f>
        <v>CHAPTER F</v>
      </c>
      <c r="H56" s="106"/>
    </row>
    <row r="57" spans="2:8" ht="6.95" customHeight="1" x14ac:dyDescent="0.2">
      <c r="B57" s="318" t="str">
        <f>ContractDescription</f>
        <v>PROVISION OF ROUTINE AND SAFETY MAINTENANCE ON VARIOUS ROADS WITHIN THE APPELSBOSCH ZONE
UMSHWATHI AREA OFFICE</v>
      </c>
      <c r="C57" s="319"/>
      <c r="D57" s="319"/>
      <c r="E57" s="319"/>
      <c r="F57" s="319"/>
      <c r="G57" s="329"/>
      <c r="H57" s="110"/>
    </row>
    <row r="58" spans="2:8" x14ac:dyDescent="0.2">
      <c r="B58" s="318"/>
      <c r="C58" s="319"/>
      <c r="D58" s="319"/>
      <c r="E58" s="319"/>
      <c r="F58" s="319"/>
      <c r="G58" s="329"/>
      <c r="H58" s="110"/>
    </row>
    <row r="59" spans="2:8" ht="8.4499999999999993" customHeight="1" x14ac:dyDescent="0.2">
      <c r="B59" s="320"/>
      <c r="C59" s="321"/>
      <c r="D59" s="321"/>
      <c r="E59" s="321"/>
      <c r="F59" s="321"/>
      <c r="G59" s="330"/>
      <c r="H59" s="110"/>
    </row>
    <row r="60" spans="2:8" s="8" customFormat="1" ht="24.95" customHeight="1" x14ac:dyDescent="0.2">
      <c r="B60" s="54" t="s">
        <v>0</v>
      </c>
      <c r="C60" s="10" t="s">
        <v>1</v>
      </c>
      <c r="D60" s="10" t="s">
        <v>2</v>
      </c>
      <c r="E60" s="10" t="s">
        <v>3</v>
      </c>
      <c r="F60" s="10" t="s">
        <v>4</v>
      </c>
      <c r="G60" s="10" t="s">
        <v>5</v>
      </c>
      <c r="H60" s="108"/>
    </row>
    <row r="61" spans="2:8" s="26" customFormat="1" ht="19.5" customHeight="1" x14ac:dyDescent="0.2">
      <c r="B61" s="62"/>
      <c r="C61" s="28" t="s">
        <v>26</v>
      </c>
      <c r="D61" s="29"/>
      <c r="E61" s="107"/>
      <c r="F61" s="29"/>
      <c r="G61" s="31"/>
      <c r="H61" s="32"/>
    </row>
    <row r="62" spans="2:8" x14ac:dyDescent="0.2">
      <c r="B62" s="43"/>
      <c r="C62" s="13"/>
      <c r="D62" s="20"/>
      <c r="E62" s="20"/>
      <c r="F62" s="36"/>
      <c r="G62" s="16"/>
      <c r="H62" s="38"/>
    </row>
    <row r="63" spans="2:8" x14ac:dyDescent="0.2">
      <c r="B63" s="43" t="s">
        <v>34</v>
      </c>
      <c r="C63" s="13" t="s">
        <v>236</v>
      </c>
      <c r="D63" s="20"/>
      <c r="E63" s="20"/>
      <c r="F63" s="15"/>
      <c r="G63" s="22"/>
      <c r="H63" s="38"/>
    </row>
    <row r="64" spans="2:8" x14ac:dyDescent="0.2">
      <c r="B64" s="53"/>
      <c r="C64" s="13"/>
      <c r="D64" s="20"/>
      <c r="E64" s="20"/>
      <c r="F64" s="15"/>
      <c r="G64" s="22"/>
      <c r="H64" s="38"/>
    </row>
    <row r="65" spans="2:8" x14ac:dyDescent="0.2">
      <c r="B65" s="43" t="s">
        <v>66</v>
      </c>
      <c r="C65" s="13" t="s">
        <v>237</v>
      </c>
      <c r="D65" s="20" t="s">
        <v>192</v>
      </c>
      <c r="E65" s="149">
        <v>150000</v>
      </c>
      <c r="F65" s="15">
        <v>1</v>
      </c>
      <c r="G65" s="22">
        <v>150000</v>
      </c>
      <c r="H65" s="38"/>
    </row>
    <row r="66" spans="2:8" x14ac:dyDescent="0.2">
      <c r="B66" s="43"/>
      <c r="C66" s="13"/>
      <c r="D66" s="20"/>
      <c r="E66" s="149"/>
      <c r="F66" s="15"/>
      <c r="G66" s="22"/>
      <c r="H66" s="38"/>
    </row>
    <row r="67" spans="2:8" ht="25.5" x14ac:dyDescent="0.2">
      <c r="B67" s="43" t="s">
        <v>67</v>
      </c>
      <c r="C67" s="13" t="s">
        <v>289</v>
      </c>
      <c r="D67" s="20" t="s">
        <v>25</v>
      </c>
      <c r="E67" s="150">
        <f>E65</f>
        <v>150000</v>
      </c>
      <c r="F67" s="15"/>
      <c r="G67" s="22"/>
      <c r="H67" s="38"/>
    </row>
    <row r="68" spans="2:8" x14ac:dyDescent="0.2">
      <c r="B68" s="43"/>
      <c r="C68" s="1"/>
      <c r="D68" s="20"/>
      <c r="E68" s="149"/>
      <c r="F68" s="15"/>
      <c r="G68" s="22"/>
      <c r="H68" s="38"/>
    </row>
    <row r="69" spans="2:8" x14ac:dyDescent="0.2">
      <c r="B69" s="43" t="s">
        <v>35</v>
      </c>
      <c r="C69" s="13" t="s">
        <v>238</v>
      </c>
      <c r="D69" s="20"/>
      <c r="E69" s="149"/>
      <c r="F69" s="15"/>
      <c r="G69" s="22"/>
      <c r="H69" s="38"/>
    </row>
    <row r="70" spans="2:8" x14ac:dyDescent="0.2">
      <c r="B70" s="43"/>
      <c r="C70" s="13"/>
      <c r="D70" s="20"/>
      <c r="E70" s="149"/>
      <c r="F70" s="15"/>
      <c r="G70" s="22"/>
      <c r="H70" s="38"/>
    </row>
    <row r="71" spans="2:8" x14ac:dyDescent="0.2">
      <c r="B71" s="43" t="s">
        <v>108</v>
      </c>
      <c r="C71" s="13" t="s">
        <v>237</v>
      </c>
      <c r="D71" s="20" t="s">
        <v>192</v>
      </c>
      <c r="E71" s="149">
        <v>200000</v>
      </c>
      <c r="F71" s="15">
        <v>1</v>
      </c>
      <c r="G71" s="22">
        <v>200000</v>
      </c>
      <c r="H71" s="38"/>
    </row>
    <row r="72" spans="2:8" x14ac:dyDescent="0.2">
      <c r="B72" s="43"/>
      <c r="C72" s="13"/>
      <c r="D72" s="20"/>
      <c r="E72" s="149"/>
      <c r="F72" s="15"/>
      <c r="G72" s="22"/>
    </row>
    <row r="73" spans="2:8" ht="25.5" x14ac:dyDescent="0.2">
      <c r="B73" s="43" t="s">
        <v>109</v>
      </c>
      <c r="C73" s="13" t="s">
        <v>290</v>
      </c>
      <c r="D73" s="20" t="s">
        <v>25</v>
      </c>
      <c r="E73" s="150">
        <f>E71</f>
        <v>200000</v>
      </c>
      <c r="F73" s="15"/>
      <c r="G73" s="22"/>
      <c r="H73" s="38"/>
    </row>
    <row r="74" spans="2:8" x14ac:dyDescent="0.2">
      <c r="B74" s="43"/>
      <c r="C74" s="13"/>
      <c r="D74" s="20"/>
      <c r="E74" s="149"/>
      <c r="F74" s="15"/>
      <c r="G74" s="22"/>
      <c r="H74" s="42"/>
    </row>
    <row r="75" spans="2:8" x14ac:dyDescent="0.2">
      <c r="B75" s="43" t="s">
        <v>36</v>
      </c>
      <c r="C75" s="13" t="s">
        <v>240</v>
      </c>
      <c r="D75" s="20"/>
      <c r="E75" s="149"/>
      <c r="F75" s="15"/>
      <c r="G75" s="22"/>
    </row>
    <row r="76" spans="2:8" x14ac:dyDescent="0.2">
      <c r="B76" s="43"/>
      <c r="C76" s="13"/>
      <c r="D76" s="20"/>
      <c r="E76" s="149"/>
      <c r="F76" s="15"/>
      <c r="G76" s="22"/>
      <c r="H76" s="38"/>
    </row>
    <row r="77" spans="2:8" x14ac:dyDescent="0.2">
      <c r="B77" s="43" t="s">
        <v>118</v>
      </c>
      <c r="C77" s="13" t="s">
        <v>237</v>
      </c>
      <c r="D77" s="20" t="s">
        <v>192</v>
      </c>
      <c r="E77" s="149">
        <v>300000</v>
      </c>
      <c r="F77" s="15">
        <v>1</v>
      </c>
      <c r="G77" s="22">
        <v>300000</v>
      </c>
      <c r="H77" s="38"/>
    </row>
    <row r="78" spans="2:8" x14ac:dyDescent="0.2">
      <c r="B78" s="43"/>
      <c r="C78" s="13"/>
      <c r="D78" s="20"/>
      <c r="E78" s="149"/>
      <c r="F78" s="15"/>
      <c r="G78" s="22"/>
      <c r="H78" s="38"/>
    </row>
    <row r="79" spans="2:8" ht="25.5" x14ac:dyDescent="0.2">
      <c r="B79" s="43" t="s">
        <v>119</v>
      </c>
      <c r="C79" s="13" t="s">
        <v>291</v>
      </c>
      <c r="D79" s="20" t="s">
        <v>25</v>
      </c>
      <c r="E79" s="150">
        <f>E77</f>
        <v>300000</v>
      </c>
      <c r="F79" s="15"/>
      <c r="G79" s="22"/>
      <c r="H79" s="38"/>
    </row>
    <row r="80" spans="2:8" x14ac:dyDescent="0.2">
      <c r="B80" s="43"/>
      <c r="C80" s="13"/>
      <c r="D80" s="20"/>
      <c r="E80" s="149"/>
      <c r="F80" s="15"/>
      <c r="G80" s="22"/>
      <c r="H80" s="38"/>
    </row>
    <row r="81" spans="2:8" ht="38.25" x14ac:dyDescent="0.2">
      <c r="B81" s="43" t="s">
        <v>37</v>
      </c>
      <c r="C81" s="13" t="s">
        <v>252</v>
      </c>
      <c r="D81" s="20"/>
      <c r="E81" s="149"/>
      <c r="F81" s="15"/>
      <c r="G81" s="22"/>
      <c r="H81" s="38"/>
    </row>
    <row r="82" spans="2:8" x14ac:dyDescent="0.2">
      <c r="B82" s="43"/>
      <c r="C82" s="13"/>
      <c r="D82" s="20"/>
      <c r="E82" s="149"/>
      <c r="F82" s="15"/>
      <c r="G82" s="22"/>
      <c r="H82" s="38"/>
    </row>
    <row r="83" spans="2:8" x14ac:dyDescent="0.2">
      <c r="B83" s="43" t="s">
        <v>120</v>
      </c>
      <c r="C83" s="13" t="s">
        <v>253</v>
      </c>
      <c r="D83" s="20" t="s">
        <v>192</v>
      </c>
      <c r="E83" s="151">
        <v>295000</v>
      </c>
      <c r="F83" s="15">
        <v>1</v>
      </c>
      <c r="G83" s="22">
        <v>295000</v>
      </c>
      <c r="H83" s="38"/>
    </row>
    <row r="84" spans="2:8" x14ac:dyDescent="0.2">
      <c r="B84" s="43"/>
      <c r="C84" s="13"/>
      <c r="D84" s="20"/>
      <c r="E84" s="149"/>
      <c r="F84" s="15"/>
      <c r="G84" s="22"/>
      <c r="H84" s="38"/>
    </row>
    <row r="85" spans="2:8" ht="25.5" x14ac:dyDescent="0.2">
      <c r="B85" s="43" t="s">
        <v>241</v>
      </c>
      <c r="C85" s="13" t="s">
        <v>292</v>
      </c>
      <c r="D85" s="20" t="s">
        <v>25</v>
      </c>
      <c r="E85" s="151">
        <f>E83</f>
        <v>295000</v>
      </c>
      <c r="F85" s="15"/>
      <c r="G85" s="22"/>
      <c r="H85" s="38"/>
    </row>
    <row r="86" spans="2:8" x14ac:dyDescent="0.2">
      <c r="B86" s="43"/>
      <c r="C86" s="13"/>
      <c r="D86" s="20"/>
      <c r="E86" s="20"/>
      <c r="F86" s="15"/>
      <c r="G86" s="22"/>
      <c r="H86" s="38"/>
    </row>
    <row r="87" spans="2:8" x14ac:dyDescent="0.2">
      <c r="B87" s="43"/>
      <c r="C87" s="13"/>
      <c r="D87" s="20"/>
      <c r="E87" s="20"/>
      <c r="F87" s="15"/>
      <c r="G87" s="22"/>
      <c r="H87" s="38"/>
    </row>
    <row r="88" spans="2:8" x14ac:dyDescent="0.2">
      <c r="B88" s="43"/>
      <c r="C88" s="13"/>
      <c r="D88" s="20"/>
      <c r="E88" s="20"/>
      <c r="F88" s="15"/>
      <c r="G88" s="22"/>
      <c r="H88" s="38"/>
    </row>
    <row r="89" spans="2:8" x14ac:dyDescent="0.2">
      <c r="B89" s="43"/>
      <c r="C89" s="13"/>
      <c r="D89" s="20"/>
      <c r="E89" s="20"/>
      <c r="F89" s="15"/>
      <c r="G89" s="22"/>
      <c r="H89" s="38"/>
    </row>
    <row r="90" spans="2:8" x14ac:dyDescent="0.2">
      <c r="B90" s="43"/>
      <c r="C90" s="13"/>
      <c r="D90" s="20"/>
      <c r="E90" s="20"/>
      <c r="F90" s="15"/>
      <c r="G90" s="22"/>
      <c r="H90" s="38"/>
    </row>
    <row r="91" spans="2:8" x14ac:dyDescent="0.2">
      <c r="B91" s="43"/>
      <c r="C91" s="13"/>
      <c r="D91" s="20"/>
      <c r="E91" s="20"/>
      <c r="F91" s="15"/>
      <c r="G91" s="22"/>
      <c r="H91" s="38"/>
    </row>
    <row r="92" spans="2:8" x14ac:dyDescent="0.2">
      <c r="B92" s="43"/>
      <c r="C92" s="13"/>
      <c r="D92" s="20"/>
      <c r="E92" s="20"/>
      <c r="F92" s="15"/>
      <c r="G92" s="22"/>
      <c r="H92" s="38"/>
    </row>
    <row r="93" spans="2:8" x14ac:dyDescent="0.2">
      <c r="B93" s="43"/>
      <c r="C93" s="13"/>
      <c r="D93" s="20"/>
      <c r="E93" s="20"/>
      <c r="F93" s="15"/>
      <c r="G93" s="22"/>
      <c r="H93" s="38"/>
    </row>
    <row r="94" spans="2:8" x14ac:dyDescent="0.2">
      <c r="B94" s="43"/>
      <c r="C94" s="13"/>
      <c r="D94" s="20"/>
      <c r="E94" s="20"/>
      <c r="F94" s="15"/>
      <c r="G94" s="22"/>
      <c r="H94" s="38"/>
    </row>
    <row r="95" spans="2:8" x14ac:dyDescent="0.2">
      <c r="B95" s="43"/>
      <c r="C95" s="13"/>
      <c r="D95" s="20"/>
      <c r="E95" s="20"/>
      <c r="F95" s="15"/>
      <c r="G95" s="22"/>
      <c r="H95" s="38"/>
    </row>
    <row r="96" spans="2:8" x14ac:dyDescent="0.2">
      <c r="B96" s="43"/>
      <c r="C96" s="13"/>
      <c r="D96" s="20"/>
      <c r="E96" s="20"/>
      <c r="F96" s="15"/>
      <c r="G96" s="22"/>
      <c r="H96" s="38"/>
    </row>
    <row r="97" spans="2:8" x14ac:dyDescent="0.2">
      <c r="B97" s="43"/>
      <c r="C97" s="13"/>
      <c r="D97" s="20"/>
      <c r="E97" s="20"/>
      <c r="F97" s="15"/>
      <c r="G97" s="22"/>
      <c r="H97" s="38"/>
    </row>
    <row r="98" spans="2:8" x14ac:dyDescent="0.2">
      <c r="B98" s="43"/>
      <c r="C98" s="13"/>
      <c r="D98" s="20"/>
      <c r="E98" s="20"/>
      <c r="F98" s="15"/>
      <c r="G98" s="22"/>
      <c r="H98" s="38"/>
    </row>
    <row r="99" spans="2:8" x14ac:dyDescent="0.2">
      <c r="B99" s="43"/>
      <c r="C99" s="13"/>
      <c r="D99" s="20"/>
      <c r="E99" s="20"/>
      <c r="F99" s="15"/>
      <c r="G99" s="22"/>
      <c r="H99" s="38"/>
    </row>
    <row r="100" spans="2:8" x14ac:dyDescent="0.2">
      <c r="B100" s="43"/>
      <c r="C100" s="13"/>
      <c r="D100" s="20"/>
      <c r="E100" s="20"/>
      <c r="F100" s="15"/>
      <c r="G100" s="22"/>
      <c r="H100" s="38"/>
    </row>
    <row r="101" spans="2:8" x14ac:dyDescent="0.2">
      <c r="B101" s="43"/>
      <c r="C101" s="13"/>
      <c r="D101" s="20"/>
      <c r="E101" s="20"/>
      <c r="F101" s="15"/>
      <c r="G101" s="22"/>
      <c r="H101" s="38"/>
    </row>
    <row r="102" spans="2:8" x14ac:dyDescent="0.2">
      <c r="B102" s="43"/>
      <c r="C102" s="13"/>
      <c r="D102" s="20"/>
      <c r="E102" s="20"/>
      <c r="F102" s="15"/>
      <c r="G102" s="22"/>
      <c r="H102" s="38"/>
    </row>
    <row r="103" spans="2:8" x14ac:dyDescent="0.2">
      <c r="B103" s="43"/>
      <c r="C103" s="13"/>
      <c r="D103" s="20"/>
      <c r="E103" s="20"/>
      <c r="F103" s="15"/>
      <c r="G103" s="22"/>
      <c r="H103" s="38"/>
    </row>
    <row r="104" spans="2:8" x14ac:dyDescent="0.2">
      <c r="B104" s="43"/>
      <c r="C104" s="13"/>
      <c r="D104" s="20"/>
      <c r="E104" s="20"/>
      <c r="F104" s="15"/>
      <c r="G104" s="22"/>
      <c r="H104" s="38"/>
    </row>
    <row r="105" spans="2:8" x14ac:dyDescent="0.2">
      <c r="B105" s="43"/>
      <c r="C105" s="13"/>
      <c r="D105" s="20"/>
      <c r="E105" s="20"/>
      <c r="F105" s="15"/>
      <c r="G105" s="22"/>
      <c r="H105" s="38"/>
    </row>
    <row r="106" spans="2:8" x14ac:dyDescent="0.2">
      <c r="B106" s="43"/>
      <c r="C106" s="13"/>
      <c r="D106" s="20"/>
      <c r="E106" s="20"/>
      <c r="F106" s="15"/>
      <c r="G106" s="22"/>
      <c r="H106" s="38"/>
    </row>
    <row r="107" spans="2:8" x14ac:dyDescent="0.2">
      <c r="B107" s="43"/>
      <c r="C107" s="13"/>
      <c r="D107" s="20"/>
      <c r="E107" s="20"/>
      <c r="F107" s="15"/>
      <c r="G107" s="22"/>
      <c r="H107" s="38"/>
    </row>
    <row r="108" spans="2:8" x14ac:dyDescent="0.2">
      <c r="B108" s="43"/>
      <c r="C108" s="13"/>
      <c r="D108" s="20"/>
      <c r="E108" s="20"/>
      <c r="F108" s="15"/>
      <c r="G108" s="22"/>
      <c r="H108" s="38"/>
    </row>
    <row r="109" spans="2:8" x14ac:dyDescent="0.2">
      <c r="B109" s="43"/>
      <c r="C109" s="13"/>
      <c r="D109" s="20"/>
      <c r="E109" s="20"/>
      <c r="F109" s="15"/>
      <c r="G109" s="22"/>
      <c r="H109" s="38"/>
    </row>
    <row r="110" spans="2:8" x14ac:dyDescent="0.2">
      <c r="B110" s="43"/>
      <c r="C110" s="13"/>
      <c r="D110" s="20"/>
      <c r="E110" s="20"/>
      <c r="F110" s="15"/>
      <c r="G110" s="22"/>
      <c r="H110" s="38"/>
    </row>
    <row r="111" spans="2:8" x14ac:dyDescent="0.2">
      <c r="B111" s="43"/>
      <c r="C111" s="13"/>
      <c r="D111" s="20"/>
      <c r="E111" s="20"/>
      <c r="F111" s="15"/>
      <c r="G111" s="22"/>
      <c r="H111" s="38"/>
    </row>
    <row r="112" spans="2:8" x14ac:dyDescent="0.2">
      <c r="B112" s="43"/>
      <c r="C112" s="13"/>
      <c r="D112" s="20"/>
      <c r="E112" s="20"/>
      <c r="F112" s="15"/>
      <c r="G112" s="22"/>
      <c r="H112" s="38"/>
    </row>
    <row r="113" spans="2:8" x14ac:dyDescent="0.2">
      <c r="B113" s="43"/>
      <c r="C113" s="13"/>
      <c r="D113" s="20"/>
      <c r="E113" s="20"/>
      <c r="F113" s="15"/>
      <c r="G113" s="22"/>
      <c r="H113" s="38"/>
    </row>
    <row r="114" spans="2:8" x14ac:dyDescent="0.2">
      <c r="B114" s="43"/>
      <c r="C114" s="13"/>
      <c r="D114" s="20"/>
      <c r="E114" s="20"/>
      <c r="F114" s="15"/>
      <c r="G114" s="22"/>
      <c r="H114" s="38"/>
    </row>
    <row r="115" spans="2:8" x14ac:dyDescent="0.2">
      <c r="B115" s="43"/>
      <c r="C115" s="13"/>
      <c r="D115" s="20"/>
      <c r="E115" s="20"/>
      <c r="F115" s="15"/>
      <c r="G115" s="22"/>
      <c r="H115" s="38"/>
    </row>
    <row r="116" spans="2:8" x14ac:dyDescent="0.2">
      <c r="B116" s="43"/>
      <c r="C116" s="13"/>
      <c r="D116" s="20"/>
      <c r="E116" s="20"/>
      <c r="F116" s="15"/>
      <c r="G116" s="22"/>
      <c r="H116" s="38"/>
    </row>
    <row r="117" spans="2:8" x14ac:dyDescent="0.2">
      <c r="B117" s="43"/>
      <c r="C117" s="13"/>
      <c r="D117" s="20"/>
      <c r="E117" s="20"/>
      <c r="F117" s="15"/>
      <c r="G117" s="22"/>
      <c r="H117" s="38"/>
    </row>
    <row r="118" spans="2:8" x14ac:dyDescent="0.2">
      <c r="B118" s="43"/>
      <c r="C118" s="13"/>
      <c r="D118" s="20"/>
      <c r="E118" s="20"/>
      <c r="F118" s="15"/>
      <c r="G118" s="22"/>
      <c r="H118" s="38"/>
    </row>
    <row r="119" spans="2:8" x14ac:dyDescent="0.2">
      <c r="B119" s="43"/>
      <c r="C119" s="13"/>
      <c r="D119" s="20"/>
      <c r="E119" s="20"/>
      <c r="F119" s="15"/>
      <c r="G119" s="22"/>
      <c r="H119" s="38"/>
    </row>
    <row r="120" spans="2:8" x14ac:dyDescent="0.2">
      <c r="B120" s="43"/>
      <c r="C120" s="13"/>
      <c r="D120" s="20"/>
      <c r="E120" s="20"/>
      <c r="F120" s="15"/>
      <c r="G120" s="22"/>
      <c r="H120" s="38"/>
    </row>
    <row r="121" spans="2:8" x14ac:dyDescent="0.2">
      <c r="B121" s="43"/>
      <c r="C121" s="13"/>
      <c r="D121" s="20"/>
      <c r="E121" s="20"/>
      <c r="F121" s="36"/>
      <c r="G121" s="16"/>
      <c r="H121" s="38"/>
    </row>
    <row r="122" spans="2:8" s="26" customFormat="1" ht="19.5" customHeight="1" x14ac:dyDescent="0.2">
      <c r="B122" s="99" t="str">
        <f>$B$11</f>
        <v>F</v>
      </c>
      <c r="C122" s="28" t="s">
        <v>228</v>
      </c>
      <c r="D122" s="29"/>
      <c r="E122" s="107"/>
      <c r="F122" s="29"/>
      <c r="G122" s="198"/>
      <c r="H122" s="32"/>
    </row>
  </sheetData>
  <mergeCells count="11">
    <mergeCell ref="B56:F56"/>
    <mergeCell ref="G56:G59"/>
    <mergeCell ref="B57:F59"/>
    <mergeCell ref="E2:G2"/>
    <mergeCell ref="B5:F5"/>
    <mergeCell ref="G5:G8"/>
    <mergeCell ref="B6:F8"/>
    <mergeCell ref="B53:D53"/>
    <mergeCell ref="E53:G55"/>
    <mergeCell ref="B54:D54"/>
    <mergeCell ref="B55:D5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2"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F11:G50</xm:sqref>
        </x14:conditionalFormatting>
        <x14:conditionalFormatting xmlns:xm="http://schemas.microsoft.com/office/excel/2006/main">
          <x14:cfRule type="expression" priority="3" id="{FE133082-4D15-4218-BA10-515EFC556CDA}">
            <xm:f>AND(Information!$C$8=FALSE,$D63&lt;&gt;"P C Sum",$D63&lt;&gt;"PC Sum",$D63&lt;&gt;"P Sum",$D63&lt;&gt;"Prov Sum")</xm:f>
            <x14:dxf>
              <font>
                <strike val="0"/>
                <color theme="0"/>
              </font>
              <numFmt numFmtId="4" formatCode="#,##0.00"/>
            </x14:dxf>
          </x14:cfRule>
          <xm:sqref>F63:G120</xm:sqref>
        </x14:conditionalFormatting>
        <x14:conditionalFormatting xmlns:xm="http://schemas.microsoft.com/office/excel/2006/main">
          <x14:cfRule type="expression" priority="2" id="{3B535FB8-F4F4-47FB-B7EE-CF54BBE57594}">
            <xm:f>AND(Information!$C$8=FALSE,$D52&lt;&gt;"P C Sum",$D52&lt;&gt;"PC Sum",$D52&lt;&gt;"P Sum",$D52&lt;&gt;"Prov Sum")</xm:f>
            <x14:dxf>
              <font>
                <strike val="0"/>
                <color theme="0"/>
              </font>
              <numFmt numFmtId="4" formatCode="#,##0.00"/>
            </x14:dxf>
          </x14:cfRule>
          <xm:sqref>G52</xm:sqref>
        </x14:conditionalFormatting>
        <x14:conditionalFormatting xmlns:xm="http://schemas.microsoft.com/office/excel/2006/main">
          <x14:cfRule type="expression" priority="1" id="{3C571401-8C24-4F41-902F-C6213A5007A0}">
            <xm:f>AND(Information!$C$8=FALSE,$D122&lt;&gt;"P C Sum",$D122&lt;&gt;"PC Sum",$D122&lt;&gt;"P Sum",$D122&lt;&gt;"Prov Sum")</xm:f>
            <x14:dxf>
              <font>
                <strike val="0"/>
                <color theme="0"/>
              </font>
              <numFmt numFmtId="4" formatCode="#,##0.00"/>
            </x14:dxf>
          </x14:cfRule>
          <xm:sqref>G122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N164"/>
  <sheetViews>
    <sheetView showGridLines="0" view="pageBreakPreview" zoomScaleNormal="100" zoomScaleSheetLayoutView="100" zoomScalePageLayoutView="150" workbookViewId="0">
      <selection activeCell="P39" sqref="P39"/>
    </sheetView>
  </sheetViews>
  <sheetFormatPr defaultColWidth="8.85546875" defaultRowHeight="12.75" x14ac:dyDescent="0.2"/>
  <cols>
    <col min="1" max="1" width="2" style="79" customWidth="1"/>
    <col min="2" max="2" width="8.42578125" style="153" customWidth="1"/>
    <col min="3" max="3" width="55.85546875" style="68" customWidth="1"/>
    <col min="4" max="4" width="6.5703125" style="68" customWidth="1"/>
    <col min="5" max="5" width="21.85546875" style="90" customWidth="1"/>
    <col min="6" max="6" width="1.42578125" style="79" customWidth="1"/>
    <col min="7" max="7" width="4.42578125" style="79" customWidth="1"/>
    <col min="8" max="8" width="9.5703125" style="79" customWidth="1"/>
    <col min="9" max="9" width="11.42578125" style="91" customWidth="1"/>
    <col min="10" max="10" width="11.5703125" style="79" bestFit="1" customWidth="1"/>
    <col min="11" max="11" width="8.85546875" style="79"/>
    <col min="12" max="12" width="15.42578125" style="79" customWidth="1"/>
    <col min="13" max="13" width="12.5703125" style="79" customWidth="1"/>
    <col min="14" max="14" width="9.42578125" style="79" customWidth="1"/>
    <col min="15" max="16384" width="8.85546875" style="79"/>
  </cols>
  <sheetData>
    <row r="1" spans="2:14" s="63" customFormat="1" ht="18" customHeight="1" x14ac:dyDescent="0.2">
      <c r="B1" s="2" t="str">
        <f>Client1</f>
        <v>Province of KwaZulu-Natal</v>
      </c>
      <c r="C1" s="65"/>
      <c r="D1" s="65"/>
      <c r="F1" s="152" t="str">
        <f>"Contract No. "&amp;ContractNo</f>
        <v>Contract No. ZNB01224/00000/00/PMC/INF/21/T</v>
      </c>
      <c r="H1" s="109"/>
      <c r="I1" s="134"/>
      <c r="M1" s="109"/>
    </row>
    <row r="2" spans="2:14" s="63" customFormat="1" ht="16.5" customHeight="1" x14ac:dyDescent="0.2">
      <c r="B2" s="88" t="str">
        <f>Client2</f>
        <v>Department of Transport</v>
      </c>
      <c r="C2" s="65"/>
      <c r="D2" s="65"/>
      <c r="E2" s="109"/>
      <c r="F2" s="109"/>
      <c r="G2" s="109"/>
      <c r="H2" s="109"/>
      <c r="I2" s="134"/>
      <c r="K2" s="64"/>
      <c r="L2" s="64"/>
      <c r="M2" s="109"/>
    </row>
    <row r="3" spans="2:14" s="63" customFormat="1" ht="13.5" customHeight="1" x14ac:dyDescent="0.2">
      <c r="B3" s="133"/>
      <c r="C3" s="65"/>
      <c r="D3" s="65"/>
      <c r="E3" s="109"/>
      <c r="F3" s="109"/>
      <c r="G3" s="109"/>
      <c r="H3" s="109"/>
      <c r="I3" s="134"/>
      <c r="K3" s="64"/>
      <c r="L3" s="64"/>
      <c r="M3" s="109"/>
    </row>
    <row r="4" spans="2:14" s="63" customFormat="1" ht="13.5" customHeight="1" x14ac:dyDescent="0.2">
      <c r="B4" s="133"/>
      <c r="C4" s="65"/>
      <c r="D4" s="65"/>
      <c r="E4" s="109"/>
      <c r="F4" s="109"/>
      <c r="G4" s="109"/>
      <c r="H4" s="109"/>
      <c r="I4" s="134"/>
      <c r="K4" s="64"/>
      <c r="L4" s="64"/>
      <c r="M4" s="109"/>
    </row>
    <row r="5" spans="2:14" ht="12.75" customHeight="1" x14ac:dyDescent="0.2">
      <c r="B5" s="158" t="str">
        <f>'[2]Sch G'!B6</f>
        <v>SCHEDULE G: CONTRACT PARTICIPATION GOALS</v>
      </c>
      <c r="C5" s="108"/>
      <c r="D5" s="108"/>
      <c r="E5" s="108"/>
    </row>
    <row r="6" spans="2:14" ht="12.75" customHeight="1" x14ac:dyDescent="0.2">
      <c r="B6" s="110"/>
      <c r="C6" s="155"/>
      <c r="D6" s="155"/>
      <c r="E6" s="155"/>
    </row>
    <row r="7" spans="2:14" ht="12.75" customHeight="1" x14ac:dyDescent="0.2">
      <c r="B7" s="345" t="s">
        <v>325</v>
      </c>
      <c r="C7" s="345"/>
      <c r="D7" s="345"/>
      <c r="E7" s="345"/>
    </row>
    <row r="8" spans="2:14" ht="12.75" customHeight="1" x14ac:dyDescent="0.2">
      <c r="B8" s="159"/>
      <c r="C8" s="159"/>
      <c r="D8" s="159"/>
      <c r="E8" s="159"/>
    </row>
    <row r="9" spans="2:14" ht="25.5" customHeight="1" x14ac:dyDescent="0.2">
      <c r="B9" s="344" t="str">
        <f>ContractDescription</f>
        <v>PROVISION OF ROUTINE AND SAFETY MAINTENANCE ON VARIOUS ROADS WITHIN THE APPELSBOSCH ZONE
UMSHWATHI AREA OFFICE</v>
      </c>
      <c r="C9" s="344"/>
      <c r="D9" s="344"/>
      <c r="E9" s="344"/>
      <c r="F9" s="153"/>
      <c r="G9" s="312"/>
      <c r="H9" s="153"/>
    </row>
    <row r="10" spans="2:14" ht="5.25" customHeight="1" thickBot="1" x14ac:dyDescent="0.25">
      <c r="B10" s="346"/>
      <c r="C10" s="346"/>
      <c r="D10" s="346"/>
      <c r="E10" s="346"/>
    </row>
    <row r="11" spans="2:14" s="108" customFormat="1" ht="24.95" customHeight="1" thickBot="1" x14ac:dyDescent="0.25">
      <c r="B11" s="135" t="s">
        <v>233</v>
      </c>
      <c r="C11" s="136" t="s">
        <v>1</v>
      </c>
      <c r="D11" s="161" t="s">
        <v>222</v>
      </c>
      <c r="E11" s="137" t="s">
        <v>5</v>
      </c>
      <c r="I11" s="138"/>
    </row>
    <row r="12" spans="2:14" ht="21" customHeight="1" x14ac:dyDescent="0.2">
      <c r="B12" s="139" t="s">
        <v>251</v>
      </c>
      <c r="C12" s="162" t="str">
        <f>'Chapter F'!C11</f>
        <v>SMALL CONTRACTOR DEVELOPMENT</v>
      </c>
      <c r="D12" s="166" t="e">
        <f>Page_F-1</f>
        <v>#REF!</v>
      </c>
      <c r="E12" s="200"/>
      <c r="H12" s="108"/>
      <c r="I12" s="140"/>
    </row>
    <row r="13" spans="2:14" ht="9" customHeight="1" thickBot="1" x14ac:dyDescent="0.25">
      <c r="B13" s="141"/>
      <c r="C13" s="154"/>
      <c r="D13" s="167"/>
      <c r="E13" s="201"/>
      <c r="H13" s="108"/>
      <c r="I13" s="140"/>
    </row>
    <row r="14" spans="2:14" ht="23.45" customHeight="1" thickBot="1" x14ac:dyDescent="0.25">
      <c r="B14" s="163" t="e">
        <f>"TOTAL CARRIED FORWARD TO SUMMARY (Page C"&amp;_Summary&amp;")"</f>
        <v>#REF!</v>
      </c>
      <c r="C14" s="164"/>
      <c r="D14" s="165"/>
      <c r="E14" s="202"/>
      <c r="N14" s="79">
        <f>31+26</f>
        <v>57</v>
      </c>
    </row>
    <row r="15" spans="2:14" x14ac:dyDescent="0.2">
      <c r="E15" s="142"/>
      <c r="G15" s="168"/>
    </row>
    <row r="66" spans="2:8" x14ac:dyDescent="0.2">
      <c r="B66" s="8"/>
      <c r="C66" s="8"/>
      <c r="D66" s="8"/>
      <c r="E66" s="8"/>
      <c r="F66" s="153"/>
      <c r="G66" s="153"/>
      <c r="H66" s="153"/>
    </row>
    <row r="164" spans="2:8" x14ac:dyDescent="0.2">
      <c r="B164" s="8"/>
      <c r="C164" s="8"/>
      <c r="D164" s="8"/>
      <c r="E164" s="8"/>
      <c r="F164" s="153"/>
      <c r="G164" s="153"/>
      <c r="H164" s="153"/>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62"/>
  <sheetViews>
    <sheetView showGridLines="0" view="pageBreakPreview" zoomScaleNormal="100" zoomScaleSheetLayoutView="100" zoomScalePageLayoutView="150" workbookViewId="0">
      <selection activeCell="L23" sqref="L23"/>
    </sheetView>
  </sheetViews>
  <sheetFormatPr defaultColWidth="8.85546875" defaultRowHeight="12.75" x14ac:dyDescent="0.2"/>
  <cols>
    <col min="1" max="1" width="3.5703125" style="79" customWidth="1"/>
    <col min="2" max="2" width="8.42578125" style="153" customWidth="1"/>
    <col min="3" max="3" width="47.5703125" style="68" customWidth="1"/>
    <col min="4" max="4" width="7" style="68" customWidth="1"/>
    <col min="5" max="5" width="24.5703125" style="90" customWidth="1"/>
    <col min="6" max="6" width="4.85546875" style="79" customWidth="1"/>
    <col min="7" max="7" width="3.85546875" style="79" customWidth="1"/>
    <col min="8" max="8" width="14.5703125" style="79" customWidth="1"/>
    <col min="9" max="9" width="11.42578125" style="91" customWidth="1"/>
    <col min="10" max="10" width="15.42578125" style="79" customWidth="1"/>
    <col min="11" max="11" width="20.140625" style="79" customWidth="1"/>
    <col min="12" max="12" width="15.140625" style="79" bestFit="1" customWidth="1"/>
    <col min="13" max="16384" width="8.85546875" style="79"/>
  </cols>
  <sheetData>
    <row r="1" spans="2:13" s="63" customFormat="1" ht="18" customHeight="1" x14ac:dyDescent="0.2">
      <c r="B1" s="2" t="str">
        <f>Client1</f>
        <v>Province of KwaZulu-Natal</v>
      </c>
      <c r="C1" s="65"/>
      <c r="D1" s="65"/>
      <c r="F1" s="152" t="str">
        <f>"Contract No. "&amp;ContractNo</f>
        <v>Contract No. ZNB01224/00000/00/PMC/INF/21/T</v>
      </c>
      <c r="H1" s="109"/>
      <c r="I1" s="134"/>
      <c r="K1" s="109"/>
    </row>
    <row r="2" spans="2:13" s="63" customFormat="1" ht="16.5" customHeight="1" x14ac:dyDescent="0.2">
      <c r="B2" s="88" t="str">
        <f>Client2</f>
        <v>Department of Transport</v>
      </c>
      <c r="C2" s="65"/>
      <c r="D2" s="65"/>
      <c r="E2" s="109"/>
      <c r="F2" s="109"/>
      <c r="G2" s="109"/>
      <c r="H2" s="109"/>
      <c r="I2" s="134"/>
      <c r="J2" s="64"/>
      <c r="K2" s="109"/>
    </row>
    <row r="3" spans="2:13" s="63" customFormat="1" ht="13.5" customHeight="1" x14ac:dyDescent="0.2">
      <c r="B3" s="88"/>
      <c r="C3" s="65"/>
      <c r="D3" s="65"/>
      <c r="E3" s="109"/>
      <c r="F3" s="109"/>
      <c r="G3" s="109"/>
      <c r="H3" s="109"/>
      <c r="I3" s="134"/>
      <c r="J3" s="64"/>
      <c r="K3" s="109"/>
    </row>
    <row r="4" spans="2:13" ht="12.75" customHeight="1" x14ac:dyDescent="0.2">
      <c r="B4" s="332" t="s">
        <v>223</v>
      </c>
      <c r="C4" s="332"/>
      <c r="D4" s="332"/>
      <c r="E4" s="332"/>
    </row>
    <row r="5" spans="2:13" ht="25.5" customHeight="1" x14ac:dyDescent="0.2">
      <c r="B5" s="344" t="str">
        <f>ContractDescription</f>
        <v>PROVISION OF ROUTINE AND SAFETY MAINTENANCE ON VARIOUS ROADS WITHIN THE APPELSBOSCH ZONE
UMSHWATHI AREA OFFICE</v>
      </c>
      <c r="C5" s="344"/>
      <c r="D5" s="344"/>
      <c r="E5" s="344"/>
    </row>
    <row r="6" spans="2:13" ht="5.25" customHeight="1" thickBot="1" x14ac:dyDescent="0.25">
      <c r="B6" s="346"/>
      <c r="C6" s="346"/>
      <c r="D6" s="346"/>
      <c r="E6" s="346"/>
    </row>
    <row r="7" spans="2:13" s="108" customFormat="1" ht="24.95" customHeight="1" thickBot="1" x14ac:dyDescent="0.25">
      <c r="B7" s="169"/>
      <c r="C7" s="170" t="s">
        <v>1</v>
      </c>
      <c r="D7" s="161" t="s">
        <v>222</v>
      </c>
      <c r="E7" s="137" t="s">
        <v>5</v>
      </c>
      <c r="I7" s="138"/>
    </row>
    <row r="8" spans="2:13" ht="21" customHeight="1" x14ac:dyDescent="0.2">
      <c r="B8" s="171" t="s">
        <v>316</v>
      </c>
      <c r="C8" s="172"/>
      <c r="D8" s="166" t="e">
        <f>Page_A</f>
        <v>#REF!</v>
      </c>
      <c r="E8" s="200"/>
      <c r="H8" s="277"/>
      <c r="I8" s="300"/>
      <c r="J8" s="301"/>
      <c r="K8" s="301"/>
      <c r="L8" s="301"/>
      <c r="M8" s="301"/>
    </row>
    <row r="9" spans="2:13" ht="21" customHeight="1" x14ac:dyDescent="0.2">
      <c r="B9" s="171" t="s">
        <v>327</v>
      </c>
      <c r="C9" s="172"/>
      <c r="D9" s="166" t="e">
        <f>Page_E</f>
        <v>#REF!</v>
      </c>
      <c r="E9" s="200"/>
      <c r="G9" s="108"/>
      <c r="H9" s="277"/>
      <c r="I9" s="300"/>
      <c r="J9" s="301"/>
      <c r="K9" s="301"/>
      <c r="L9" s="301"/>
      <c r="M9" s="301"/>
    </row>
    <row r="10" spans="2:13" ht="21" customHeight="1" x14ac:dyDescent="0.2">
      <c r="B10" s="171" t="s">
        <v>328</v>
      </c>
      <c r="C10" s="173"/>
      <c r="D10" s="166" t="e">
        <f>Page_F</f>
        <v>#REF!</v>
      </c>
      <c r="E10" s="200"/>
      <c r="H10" s="277"/>
      <c r="I10" s="300"/>
      <c r="J10" s="301"/>
      <c r="K10" s="301"/>
      <c r="L10" s="301"/>
      <c r="M10" s="301"/>
    </row>
    <row r="11" spans="2:13" ht="5.25" customHeight="1" thickBot="1" x14ac:dyDescent="0.25">
      <c r="B11" s="174"/>
      <c r="C11" s="175"/>
      <c r="D11" s="176"/>
      <c r="E11" s="201"/>
      <c r="H11" s="301"/>
      <c r="I11" s="302"/>
      <c r="J11" s="301"/>
      <c r="K11" s="301"/>
      <c r="L11" s="301"/>
      <c r="M11" s="301"/>
    </row>
    <row r="12" spans="2:13" ht="21" customHeight="1" thickBot="1" x14ac:dyDescent="0.25">
      <c r="B12" s="163" t="s">
        <v>320</v>
      </c>
      <c r="C12" s="164"/>
      <c r="D12" s="164"/>
      <c r="E12" s="202"/>
      <c r="H12" s="301"/>
      <c r="I12" s="300"/>
      <c r="J12" s="303"/>
      <c r="K12" s="301"/>
      <c r="L12" s="301"/>
      <c r="M12" s="301"/>
    </row>
    <row r="13" spans="2:13" ht="21.75" customHeight="1" thickBot="1" x14ac:dyDescent="0.25">
      <c r="B13" s="177" t="str">
        <f>"CONTINGENCIES ("&amp;TEXT(I13,"0.0%")&amp;" of Subtotal 1)"</f>
        <v>CONTINGENCIES (0.0% of Subtotal 1)</v>
      </c>
      <c r="C13" s="176"/>
      <c r="D13" s="176"/>
      <c r="E13" s="202"/>
      <c r="H13" s="304"/>
      <c r="I13" s="305"/>
      <c r="J13" s="301"/>
      <c r="K13" s="301"/>
      <c r="L13" s="303"/>
      <c r="M13" s="301"/>
    </row>
    <row r="14" spans="2:13" ht="21" customHeight="1" thickBot="1" x14ac:dyDescent="0.25">
      <c r="B14" s="163" t="s">
        <v>321</v>
      </c>
      <c r="C14" s="164"/>
      <c r="D14" s="164"/>
      <c r="E14" s="202"/>
      <c r="G14" s="168"/>
      <c r="H14" s="301"/>
      <c r="I14" s="302"/>
      <c r="J14" s="301"/>
      <c r="K14" s="301"/>
      <c r="L14" s="301"/>
      <c r="M14" s="301"/>
    </row>
    <row r="15" spans="2:13" ht="21" customHeight="1" thickBot="1" x14ac:dyDescent="0.25">
      <c r="B15" s="179" t="str">
        <f>"CONTRACT PRICE ADJUSTMENT AND RISE &amp; FALL ("&amp;TEXT(I15,"0.0%")&amp;" of Subtotal 2)"</f>
        <v>CONTRACT PRICE ADJUSTMENT AND RISE &amp; FALL (0.0% of Subtotal 2)</v>
      </c>
      <c r="C15" s="89"/>
      <c r="D15" s="203"/>
      <c r="E15" s="202"/>
      <c r="H15" s="304"/>
      <c r="I15" s="305"/>
      <c r="J15" s="301"/>
      <c r="K15" s="301"/>
      <c r="L15" s="301"/>
      <c r="M15" s="301"/>
    </row>
    <row r="16" spans="2:13" ht="21" customHeight="1" thickBot="1" x14ac:dyDescent="0.25">
      <c r="B16" s="163" t="s">
        <v>322</v>
      </c>
      <c r="C16" s="164"/>
      <c r="D16" s="164"/>
      <c r="E16" s="202"/>
      <c r="H16" s="301"/>
      <c r="I16" s="302"/>
      <c r="J16" s="306"/>
      <c r="K16" s="306"/>
      <c r="L16" s="301"/>
      <c r="M16" s="301"/>
    </row>
    <row r="17" spans="2:13" ht="21" customHeight="1" thickBot="1" x14ac:dyDescent="0.25">
      <c r="B17" s="179" t="s">
        <v>224</v>
      </c>
      <c r="C17" s="89"/>
      <c r="D17" s="203"/>
      <c r="E17" s="202"/>
      <c r="H17" s="301"/>
      <c r="I17" s="302"/>
      <c r="J17" s="307"/>
      <c r="K17" s="306"/>
      <c r="L17" s="301"/>
      <c r="M17" s="301"/>
    </row>
    <row r="18" spans="2:13" ht="23.45" customHeight="1" thickBot="1" x14ac:dyDescent="0.25">
      <c r="B18" s="163" t="s">
        <v>225</v>
      </c>
      <c r="C18" s="164"/>
      <c r="D18" s="164"/>
      <c r="E18" s="202"/>
      <c r="H18" s="301"/>
      <c r="I18" s="302"/>
      <c r="J18" s="308"/>
      <c r="K18" s="306"/>
      <c r="L18" s="301"/>
      <c r="M18" s="301"/>
    </row>
    <row r="19" spans="2:13" ht="23.45" customHeight="1" x14ac:dyDescent="0.2">
      <c r="B19" s="180"/>
      <c r="C19" s="181"/>
      <c r="D19" s="181"/>
      <c r="E19" s="182"/>
      <c r="H19" s="301"/>
      <c r="I19" s="302"/>
      <c r="J19" s="309"/>
      <c r="K19" s="306"/>
      <c r="L19" s="301"/>
      <c r="M19" s="301"/>
    </row>
    <row r="20" spans="2:13" ht="66" customHeight="1" x14ac:dyDescent="0.2">
      <c r="B20" s="353" t="s">
        <v>326</v>
      </c>
      <c r="C20" s="354"/>
      <c r="D20" s="354"/>
      <c r="E20" s="354"/>
      <c r="H20" s="301"/>
      <c r="I20" s="302"/>
      <c r="J20" s="310"/>
      <c r="K20" s="311"/>
      <c r="L20" s="301"/>
      <c r="M20" s="301"/>
    </row>
    <row r="21" spans="2:13" ht="13.5" customHeight="1" x14ac:dyDescent="0.2">
      <c r="B21" s="180"/>
      <c r="C21" s="181"/>
      <c r="D21" s="181"/>
      <c r="E21" s="182"/>
    </row>
    <row r="22" spans="2:13" ht="23.45" customHeight="1" x14ac:dyDescent="0.2">
      <c r="B22" s="355" t="s">
        <v>226</v>
      </c>
      <c r="C22" s="355"/>
      <c r="D22" s="355"/>
      <c r="E22" s="355"/>
    </row>
    <row r="23" spans="2:13" ht="57.75" customHeight="1" x14ac:dyDescent="0.2">
      <c r="B23" s="356" t="s">
        <v>227</v>
      </c>
      <c r="C23" s="356"/>
      <c r="D23" s="356"/>
      <c r="E23" s="356"/>
    </row>
    <row r="162" spans="1:12" s="91" customFormat="1" x14ac:dyDescent="0.2">
      <c r="A162" s="79"/>
      <c r="B162" s="183"/>
      <c r="C162" s="184"/>
      <c r="D162" s="166"/>
      <c r="E162" s="185"/>
      <c r="F162" s="153"/>
      <c r="G162" s="153"/>
      <c r="H162" s="108"/>
      <c r="J162" s="79"/>
      <c r="K162" s="79"/>
      <c r="L162" s="79"/>
    </row>
  </sheetData>
  <mergeCells count="6">
    <mergeCell ref="B4:E4"/>
    <mergeCell ref="B6:E6"/>
    <mergeCell ref="B20:E20"/>
    <mergeCell ref="B22:E22"/>
    <mergeCell ref="B23:E23"/>
    <mergeCell ref="B5:E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2EF59541-F89D-4F5A-9C62-2187EA7A7145}">
            <xm:f>AND(Information!$C$8=FALSE,$D8&lt;&gt;"P C Sum",$D8&lt;&gt;"PC Sum",$D8&lt;&gt;"P Sum",$D8&lt;&gt;"Prov Sum")</xm:f>
            <x14:dxf>
              <font>
                <strike val="0"/>
                <color theme="0"/>
              </font>
              <numFmt numFmtId="4" formatCode="#,##0.00"/>
            </x14:dxf>
          </x14:cfRule>
          <xm:sqref>E8:E18</xm:sqref>
        </x14:conditionalFormatting>
        <x14:conditionalFormatting xmlns:xm="http://schemas.microsoft.com/office/excel/2006/main">
          <x14:cfRule type="expression" priority="1" id="{EDC75DB4-F90B-4269-811C-448B02DE0DDA}">
            <xm:f>AND(Information!$C$8=FALSE,$D18&lt;&gt;"P C Sum",$D18&lt;&gt;"PC Sum",$D18&lt;&gt;"P Sum",$D18&lt;&gt;"Prov Sum")</xm:f>
            <x14:dxf>
              <font>
                <strike val="0"/>
                <color theme="0"/>
              </font>
              <numFmt numFmtId="4" formatCode="#,##0.00"/>
            </x14:dxf>
          </x14:cfRule>
          <xm:sqref>J18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vt:i4>
      </vt:variant>
    </vt:vector>
  </HeadingPairs>
  <TitlesOfParts>
    <vt:vector size="55" baseType="lpstr">
      <vt:lpstr>Information</vt:lpstr>
      <vt:lpstr>C1.2</vt:lpstr>
      <vt:lpstr>C1.3</vt:lpstr>
      <vt:lpstr>C1.5</vt:lpstr>
      <vt:lpstr>C1.6 </vt:lpstr>
      <vt:lpstr>C1.7</vt:lpstr>
      <vt:lpstr>C3.1</vt:lpstr>
      <vt:lpstr>C3.2</vt:lpstr>
      <vt:lpstr>C3.3</vt:lpstr>
      <vt:lpstr>C4.1</vt:lpstr>
      <vt:lpstr>C5.1</vt:lpstr>
      <vt:lpstr>C5.3</vt:lpstr>
      <vt:lpstr>C6.1</vt:lpstr>
      <vt:lpstr>C8.5</vt:lpstr>
      <vt:lpstr>C8.8</vt:lpstr>
      <vt:lpstr>C9.1</vt:lpstr>
      <vt:lpstr>C11.5</vt:lpstr>
      <vt:lpstr>C11.9</vt:lpstr>
      <vt:lpstr>A1</vt:lpstr>
      <vt:lpstr>Chapter E</vt:lpstr>
      <vt:lpstr>E1</vt:lpstr>
      <vt:lpstr>Chapter F</vt:lpstr>
      <vt:lpstr>F1</vt:lpstr>
      <vt:lpstr>Summary1</vt:lpstr>
      <vt:lpstr>_Duration</vt:lpstr>
      <vt:lpstr>Client1</vt:lpstr>
      <vt:lpstr>Client2</vt:lpstr>
      <vt:lpstr>ContractDescription</vt:lpstr>
      <vt:lpstr>ContractNo</vt:lpstr>
      <vt:lpstr>'A1'!Print_Area</vt:lpstr>
      <vt:lpstr>C1.2!Print_Area</vt:lpstr>
      <vt:lpstr>C1.3!Print_Area</vt:lpstr>
      <vt:lpstr>C1.5!Print_Area</vt:lpstr>
      <vt:lpstr>'C1.6 '!Print_Area</vt:lpstr>
      <vt:lpstr>C1.7!Print_Area</vt:lpstr>
      <vt:lpstr>C11.5!Print_Area</vt:lpstr>
      <vt:lpstr>C11.9!Print_Area</vt:lpstr>
      <vt:lpstr>C3.1!Print_Area</vt:lpstr>
      <vt:lpstr>C3.2!Print_Area</vt:lpstr>
      <vt:lpstr>C3.3!Print_Area</vt:lpstr>
      <vt:lpstr>C4.1!Print_Area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Information!Print_Area</vt:lpstr>
      <vt:lpstr>Summary1!Print_Area</vt:lpstr>
      <vt:lpstr>C11.5!Print_Titles</vt:lpstr>
      <vt:lpstr>C11.9!Print_Titles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Presheila Ismail</cp:lastModifiedBy>
  <cp:lastPrinted>2022-02-11T08:11:09Z</cp:lastPrinted>
  <dcterms:created xsi:type="dcterms:W3CDTF">2002-10-04T09:45:02Z</dcterms:created>
  <dcterms:modified xsi:type="dcterms:W3CDTF">2022-02-15T12:53:58Z</dcterms:modified>
</cp:coreProperties>
</file>